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VOP 4.3" sheetId="1" r:id="rId1"/>
    <sheet name="2. økonomifordeling" sheetId="2" r:id="rId2"/>
    <sheet name="3. omfordeling af økonomi" sheetId="3" r:id="rId3"/>
    <sheet name="Ark1" sheetId="4" r:id="rId4"/>
  </sheets>
  <definedNames>
    <definedName name="_xlnm.Print_Area" localSheetId="0">'VOP 4.3'!$A$1:$Q$87</definedName>
  </definedNames>
  <calcPr fullCalcOnLoad="1"/>
</workbook>
</file>

<file path=xl/comments1.xml><?xml version="1.0" encoding="utf-8"?>
<comments xmlns="http://schemas.openxmlformats.org/spreadsheetml/2006/main">
  <authors>
    <author>Mikael Kirkeb?k</author>
  </authors>
  <commentList>
    <comment ref="C8" authorId="0">
      <text>
        <r>
          <rPr>
            <b/>
            <sz val="8"/>
            <rFont val="Tahoma"/>
            <family val="2"/>
          </rPr>
          <t>Hvis projektet er beliggende i flere kommuner skal alle kommuner oplyses.</t>
        </r>
        <r>
          <rPr>
            <sz val="8"/>
            <rFont val="Tahoma"/>
            <family val="2"/>
          </rPr>
          <t xml:space="preserve">
</t>
        </r>
      </text>
    </comment>
    <comment ref="D8" authorId="0">
      <text>
        <r>
          <rPr>
            <b/>
            <sz val="8"/>
            <rFont val="Tahoma"/>
            <family val="2"/>
          </rPr>
          <t>Her må kun anføres én kommune. Denne kommune er juridisk ansvarlig for projektet.</t>
        </r>
      </text>
    </comment>
    <comment ref="E8" authorId="0">
      <text>
        <r>
          <rPr>
            <b/>
            <sz val="8"/>
            <rFont val="Tahoma"/>
            <family val="2"/>
          </rPr>
          <t>Skal referere til inddeling i den statslige vandplan (forhøringsversion)</t>
        </r>
      </text>
    </comment>
    <comment ref="K8" authorId="0">
      <text>
        <r>
          <rPr>
            <b/>
            <sz val="8"/>
            <rFont val="Tahoma"/>
            <family val="2"/>
          </rPr>
          <t>Datoerne anvendes til prognose for implementering af indsats. Der kan ske ændringer</t>
        </r>
      </text>
    </comment>
    <comment ref="M8" authorId="0">
      <text>
        <r>
          <rPr>
            <b/>
            <sz val="8"/>
            <rFont val="Tahoma"/>
            <family val="2"/>
          </rPr>
          <t>Der skal anføres netto beløb. I hele kroner. I beløbet skal indgå alle omkostninger inkl. administration. Der skal således også indgå en prissætning af køb og salg af arealer
Hvis projekt er realiseret anføres alle udbetalte tilskud i projektet (anlæg, netto jordkøb/salg, jordfordeling, 20-årig fastholdelse).</t>
        </r>
      </text>
    </comment>
    <comment ref="B71" authorId="0">
      <text>
        <r>
          <rPr>
            <b/>
            <sz val="8"/>
            <rFont val="Tahoma"/>
            <family val="2"/>
          </rPr>
          <t>I denne sektion anføres kun forventede private projekter - hvis der ikke javes detajlviden kan anføres én linie med summen af de forventede private projekter.</t>
        </r>
        <r>
          <rPr>
            <sz val="8"/>
            <rFont val="Tahoma"/>
            <family val="2"/>
          </rPr>
          <t xml:space="preserve">
</t>
        </r>
      </text>
    </comment>
    <comment ref="N78" authorId="0">
      <text>
        <r>
          <rPr>
            <b/>
            <sz val="12"/>
            <rFont val="Tahoma"/>
            <family val="2"/>
          </rPr>
          <t>KONTROLLER tallene i denne sektion nøje, idet der er tale om nøgletal der skal overholdes</t>
        </r>
        <r>
          <rPr>
            <sz val="12"/>
            <rFont val="Tahoma"/>
            <family val="2"/>
          </rPr>
          <t xml:space="preserve">
</t>
        </r>
      </text>
    </comment>
    <comment ref="F8" authorId="0">
      <text>
        <r>
          <rPr>
            <b/>
            <sz val="8"/>
            <rFont val="Tahoma"/>
            <family val="2"/>
          </rPr>
          <t>Der anvendes godkendt beregningsmetode - se "nøgledokumenter til kommunerne" på hjemmesiden</t>
        </r>
      </text>
    </comment>
    <comment ref="G8" authorId="0">
      <text>
        <r>
          <rPr>
            <b/>
            <sz val="8"/>
            <rFont val="Tahoma"/>
            <family val="2"/>
          </rPr>
          <t>Udfyldes med vurdering af P-frigivelse/optagelse i projektet ved anvendelse af vejledning herom, juni 2012. NEGATIVE tal viser frigivelse!</t>
        </r>
      </text>
    </comment>
    <comment ref="P8" authorId="0">
      <text>
        <r>
          <rPr>
            <sz val="8"/>
            <rFont val="Tahoma"/>
            <family val="2"/>
          </rPr>
          <t xml:space="preserve">Angiv ja/nej. Hvis ja er der behov for særlig opmærksomhed ifm forundersøgelse og realisering af projekt.
</t>
        </r>
      </text>
    </comment>
    <comment ref="N8" authorId="0">
      <text>
        <r>
          <rPr>
            <b/>
            <sz val="8"/>
            <rFont val="Tahoma"/>
            <family val="2"/>
          </rPr>
          <t>Anfør den dato der forventes, eller er
 indsendt ansøgning om realisering.</t>
        </r>
      </text>
    </comment>
    <comment ref="O8" authorId="0">
      <text>
        <r>
          <rPr>
            <b/>
            <sz val="8"/>
            <rFont val="Tahoma"/>
            <family val="2"/>
          </rPr>
          <t>Anfør den dato hvor alle tilkudsberettigede udgifter forventes at være afholdt.</t>
        </r>
      </text>
    </comment>
    <comment ref="Q8" authorId="0">
      <text>
        <r>
          <rPr>
            <b/>
            <sz val="8"/>
            <rFont val="Tahoma"/>
            <family val="2"/>
          </rPr>
          <t>Vælg mellem 3 modningsfaser</t>
        </r>
        <r>
          <rPr>
            <sz val="8"/>
            <rFont val="Tahoma"/>
            <family val="2"/>
          </rPr>
          <t xml:space="preserve">
</t>
        </r>
      </text>
    </comment>
    <comment ref="I8" authorId="0">
      <text>
        <r>
          <rPr>
            <b/>
            <sz val="8"/>
            <rFont val="Tahoma"/>
            <family val="2"/>
          </rPr>
          <t>Anfør samlet budget for forundersøgelse inkl. adm. 
Hvis forundersøgelse er afsluttet anføres udbetalt tilskud!</t>
        </r>
      </text>
    </comment>
    <comment ref="L8" authorId="0">
      <text>
        <r>
          <rPr>
            <b/>
            <sz val="8"/>
            <rFont val="Tahoma"/>
            <family val="2"/>
          </rPr>
          <t>Her anføres i hele kroner summen af udgifter ifm. realisering af projektet. Der skal således også indgå bruttoudgifter ved køb af projektjord.
Hvis projektet er gennemført anføres alle udbetalte tilskud tillagt opnåede salgsindtægter i projektet (anlæg, jordkøb/salg, jordfordeling, 20-årig fastholdelse).</t>
        </r>
        <r>
          <rPr>
            <sz val="8"/>
            <rFont val="Tahoma"/>
            <family val="2"/>
          </rPr>
          <t xml:space="preserve">
</t>
        </r>
      </text>
    </comment>
    <comment ref="B43" authorId="0">
      <text>
        <r>
          <rPr>
            <sz val="8"/>
            <rFont val="Tahoma"/>
            <family val="2"/>
          </rPr>
          <t>I denne sektion listes de projekter som man har modtaget tilskud for men som ikke kan realiseres</t>
        </r>
      </text>
    </comment>
    <comment ref="B36" authorId="0">
      <text>
        <r>
          <rPr>
            <b/>
            <sz val="12"/>
            <rFont val="Tahoma"/>
            <family val="2"/>
          </rPr>
          <t>Der kan arbejdes med ekstra forundersøgelser op til 20 % udover den krævede reduktion. Økonomi skal kunne holdes inden for den tildelte kommuale økonomiramme - se ark 2. Tjek at potentiel sum nederst til højre i skemaet ikke overstiger dette beløb. Hvis en gennemført ekstra forundersøgelse realiseres skal projektet flyttes til skemadel A ovenfor !</t>
        </r>
        <r>
          <rPr>
            <sz val="8"/>
            <rFont val="Tahoma"/>
            <family val="2"/>
          </rPr>
          <t xml:space="preserve">
</t>
        </r>
      </text>
    </comment>
    <comment ref="N83" authorId="0">
      <text>
        <r>
          <rPr>
            <sz val="10"/>
            <rFont val="Tahoma"/>
            <family val="2"/>
          </rPr>
          <t>Denne beregning er indikativ for i hvilket omfang VOP'en holder sig inden for maksimalt 120 % af den målsatte N-reduktion i hovedvandoplandet. For præcis beregning skal der tjekkes med indholdet i faneblad 2.</t>
        </r>
        <r>
          <rPr>
            <sz val="8"/>
            <rFont val="Tahoma"/>
            <family val="2"/>
          </rPr>
          <t xml:space="preserve">
</t>
        </r>
      </text>
    </comment>
  </commentList>
</comments>
</file>

<file path=xl/sharedStrings.xml><?xml version="1.0" encoding="utf-8"?>
<sst xmlns="http://schemas.openxmlformats.org/spreadsheetml/2006/main" count="518" uniqueCount="284">
  <si>
    <t>Version :</t>
  </si>
  <si>
    <t>dato</t>
  </si>
  <si>
    <t xml:space="preserve">Vandoplandsplan for </t>
  </si>
  <si>
    <t>Projektkatalog</t>
  </si>
  <si>
    <t>Delvandopland</t>
  </si>
  <si>
    <t>Projekt
startdato</t>
  </si>
  <si>
    <t>Projekt
slutdato</t>
  </si>
  <si>
    <t>I alt</t>
  </si>
  <si>
    <t>omkostningseffektivitet kr/kg N</t>
  </si>
  <si>
    <t>reference min. 113</t>
  </si>
  <si>
    <t>reference max 866</t>
  </si>
  <si>
    <t>nr</t>
  </si>
  <si>
    <t>Skitse</t>
  </si>
  <si>
    <t>Ide</t>
  </si>
  <si>
    <t>Forundersøgt</t>
  </si>
  <si>
    <t>Forunder-
søgelse
startdato</t>
  </si>
  <si>
    <t>Forunder-
søgelse
slutdato</t>
  </si>
  <si>
    <t>areal påvirket område (anslået areal, indtil der foreligger forundersøgelse)</t>
  </si>
  <si>
    <t>Noter:</t>
  </si>
  <si>
    <t>Beliggenheds
kommune( r)</t>
  </si>
  <si>
    <t>Kommunale projekter</t>
  </si>
  <si>
    <t>B.</t>
  </si>
  <si>
    <t>kan ej beregnes pt.</t>
  </si>
  <si>
    <t>SUM</t>
  </si>
  <si>
    <t>I alt ha</t>
  </si>
  <si>
    <t>Skitsefase: planlagt projekt, oplysninger kan helt eller delvis stamme fra ældre forundersøgelser eller fra nyere foreløbige faglige vurderinger og analyser</t>
  </si>
  <si>
    <r>
      <t xml:space="preserve">N reduktion
(t N /år) </t>
    </r>
    <r>
      <rPr>
        <b/>
        <vertAlign val="superscript"/>
        <sz val="11"/>
        <rFont val="Arial"/>
        <family val="2"/>
      </rPr>
      <t>1</t>
    </r>
  </si>
  <si>
    <t>Projektejer:
kommune</t>
  </si>
  <si>
    <t>for vådområdeprojekter (anslået reduktion tons N indtil der foreligger forundersøgelse)</t>
  </si>
  <si>
    <t>oplyses hvis kendt</t>
  </si>
  <si>
    <t>I alt N reduktion (t)</t>
  </si>
  <si>
    <t>gennemsnitlig kg N/ha/år</t>
  </si>
  <si>
    <t>NST-4203-00006</t>
  </si>
  <si>
    <t>Gennemført</t>
  </si>
  <si>
    <t>Opgivet</t>
  </si>
  <si>
    <t>Budget/
udgift
brutto
realisering</t>
  </si>
  <si>
    <t>Under realisering</t>
  </si>
  <si>
    <t>Forundersøges</t>
  </si>
  <si>
    <t>A1</t>
  </si>
  <si>
    <t>A2 Opgivne kommunale projekter</t>
  </si>
  <si>
    <t>………………………………………………………………………………………………..</t>
  </si>
  <si>
    <t>i alt</t>
  </si>
  <si>
    <t>Forundersøgelse: projekt er ansøgt og forundersøgelsen er i gang. Forundersøgt: Forundersøgelse er afsluttet</t>
  </si>
  <si>
    <t>Kvælstof-vådområder</t>
  </si>
  <si>
    <t>Udfyld de gule og orange felter - de grå felter må ikke ændres !</t>
  </si>
  <si>
    <t xml:space="preserve">                          Formandskab for Vandoplandsstyregruppe (kommune, kontaktper.)</t>
  </si>
  <si>
    <t>A1B Ekstra forundersøgelser</t>
  </si>
  <si>
    <t>sum ekstra FoU</t>
  </si>
  <si>
    <t>Private projekter (som har/vil modtage tilsagn fra NEST)(Ordningen er nu lukket)</t>
  </si>
  <si>
    <t>anslået reduktion/frigivelse kg P/år pba. Udført P-riskovurdering</t>
  </si>
  <si>
    <t xml:space="preserve"> …………………………………………………..</t>
  </si>
  <si>
    <t>ekstraandel FoU - N %</t>
  </si>
  <si>
    <t>HUSK: Der vedlægges oversigtskort over vandoplandet med markering af de enkelte projekters beliggenhed (kan angives med prik)</t>
  </si>
  <si>
    <t>Fordeling af vådområde- og P-ådalsøkonomi til vandoplande</t>
  </si>
  <si>
    <t>kilde ha og effekt: BLST (statslige vandplaner)</t>
  </si>
  <si>
    <t>22. februar 2010</t>
  </si>
  <si>
    <t>Vådområder</t>
  </si>
  <si>
    <r>
      <t>P-ådale</t>
    </r>
    <r>
      <rPr>
        <b/>
        <sz val="7"/>
        <rFont val="Arial"/>
        <family val="2"/>
      </rPr>
      <t xml:space="preserve"> 4)</t>
    </r>
  </si>
  <si>
    <t>Samlet</t>
  </si>
  <si>
    <t>Hovedvandopland</t>
  </si>
  <si>
    <t>Effekt og areal</t>
  </si>
  <si>
    <t>Midler i alt</t>
  </si>
  <si>
    <t>fraregnet private lodsejere</t>
  </si>
  <si>
    <r>
      <t xml:space="preserve">heraf kommuneandel </t>
    </r>
    <r>
      <rPr>
        <b/>
        <sz val="7"/>
        <rFont val="Arial"/>
        <family val="2"/>
      </rPr>
      <t>3)</t>
    </r>
  </si>
  <si>
    <t>P-ådalsmidler
i alt</t>
  </si>
  <si>
    <r>
      <t xml:space="preserve">heraf kommuneandel </t>
    </r>
    <r>
      <rPr>
        <b/>
        <i/>
        <sz val="7"/>
        <rFont val="Arial"/>
        <family val="2"/>
      </rPr>
      <t>3)</t>
    </r>
  </si>
  <si>
    <t>samlede midler</t>
  </si>
  <si>
    <t>heraf kommuneandel*</t>
  </si>
  <si>
    <t>N-effekt (tons)</t>
  </si>
  <si>
    <r>
      <t xml:space="preserve">N effekt (tons) fraregnet private lodsejere </t>
    </r>
    <r>
      <rPr>
        <sz val="8"/>
        <rFont val="Arial"/>
        <family val="2"/>
      </rPr>
      <t>1)</t>
    </r>
  </si>
  <si>
    <r>
      <t xml:space="preserve">ha </t>
    </r>
    <r>
      <rPr>
        <sz val="7"/>
        <rFont val="Arial"/>
        <family val="2"/>
      </rPr>
      <t>2)</t>
    </r>
  </si>
  <si>
    <t>mio. kr.</t>
  </si>
  <si>
    <t>P-effekt (kg)</t>
  </si>
  <si>
    <t>ha</t>
  </si>
  <si>
    <t>1000 kroner</t>
  </si>
  <si>
    <t>mio. kr</t>
  </si>
  <si>
    <t xml:space="preserve">1.1 Nordlige Kattegat, Skagerrak  </t>
  </si>
  <si>
    <t xml:space="preserve">1.2 Limfjorden </t>
  </si>
  <si>
    <t xml:space="preserve">1.3 Mariager Fjord </t>
  </si>
  <si>
    <t xml:space="preserve">1.4 Nissum Fjord </t>
  </si>
  <si>
    <t xml:space="preserve">1.5 Randers Fjord </t>
  </si>
  <si>
    <t xml:space="preserve">1.6 Djursland   </t>
  </si>
  <si>
    <t>1.7 Århus Bugt</t>
  </si>
  <si>
    <t xml:space="preserve">1.8 Ringkøbing Fjord </t>
  </si>
  <si>
    <t xml:space="preserve">1.9 Horsens Fjord </t>
  </si>
  <si>
    <t xml:space="preserve">1.10 Vadehavet </t>
  </si>
  <si>
    <t xml:space="preserve">1.11 Lillebælt/Jylland </t>
  </si>
  <si>
    <t xml:space="preserve">1.12 Lillebælt/Fyn </t>
  </si>
  <si>
    <t xml:space="preserve">1.13 Odense Fjord </t>
  </si>
  <si>
    <t xml:space="preserve">1.14 Storebælt </t>
  </si>
  <si>
    <t xml:space="preserve">1.15 Det Sydfynske Øhav </t>
  </si>
  <si>
    <t xml:space="preserve">2.1 Kalundborg </t>
  </si>
  <si>
    <t xml:space="preserve">2.2 Isefjord og Roskilde Fjord </t>
  </si>
  <si>
    <t xml:space="preserve">2.3 Øresund </t>
  </si>
  <si>
    <t xml:space="preserve">2.4 Køge Bugt </t>
  </si>
  <si>
    <t xml:space="preserve">2.5 Smålandsfarvandet </t>
  </si>
  <si>
    <t xml:space="preserve">2.6 Østersøen </t>
  </si>
  <si>
    <t>3.1 Bornholm</t>
  </si>
  <si>
    <t>4.1 Kruså</t>
  </si>
  <si>
    <t>Sum</t>
  </si>
  <si>
    <t>opsøgende …</t>
  </si>
  <si>
    <t>Samlede aftalemidler</t>
  </si>
  <si>
    <t>samlet kommunerne</t>
  </si>
  <si>
    <t>opsøgende arbejde</t>
  </si>
  <si>
    <t>i alt kommunale udgifter mio. kr. iflg. aftale</t>
  </si>
  <si>
    <t>Skov- og Naturstyrelsen</t>
  </si>
  <si>
    <t>Idefase: påtænkt projekt, oplysning er alene baseret på skøn eller gennemsnitstal</t>
  </si>
  <si>
    <t xml:space="preserve">Under realisering: der er indsendt ansøgning om realisering af projektet. </t>
  </si>
  <si>
    <t>Gennemført: projektet er fysisk gennemført og afsluttet inklusive udbetaling af tilskud.</t>
  </si>
  <si>
    <t>Opgivet: projektet er besluttet opgivet og realiseres ikke. Opgivne projekter skal kun angives (i A2), hvis der er afholdt udgifter til forundersøgelse eller realisering indenfor tilsagn fra FVM.</t>
  </si>
  <si>
    <t xml:space="preserve"> </t>
  </si>
  <si>
    <t>pris kr.(ex.private projekter)</t>
  </si>
  <si>
    <t>I alt kg N/ha/år</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</si>
  <si>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</si>
  <si>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</si>
  <si>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</si>
  <si>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</si>
  <si>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</si>
  <si>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</si>
  <si>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</si>
  <si>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</si>
  <si>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</si>
  <si>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</si>
  <si>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</si>
  <si>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2.1 Kalundborg </t>
  </si>
  <si>
    <t xml:space="preserve"> 2.2 Isefjord og Roskilde Fjord </t>
  </si>
  <si>
    <t xml:space="preserve"> 2.5 Smålandsfarvandet </t>
  </si>
  <si>
    <t xml:space="preserve"> 2.6 Østersøen </t>
  </si>
  <si>
    <t>Budget
/udgift netto
Realisering</t>
  </si>
  <si>
    <t>Budget/
Udgift
Forundersøgelse</t>
  </si>
  <si>
    <r>
      <t>Størrelse
(hektar)</t>
    </r>
    <r>
      <rPr>
        <b/>
        <vertAlign val="superscript"/>
        <sz val="11"/>
        <rFont val="Arial"/>
        <family val="2"/>
      </rPr>
      <t>3</t>
    </r>
  </si>
  <si>
    <r>
      <t>P 
(kg/år)</t>
    </r>
    <r>
      <rPr>
        <b/>
        <vertAlign val="superscript"/>
        <sz val="11"/>
        <rFont val="Arial"/>
        <family val="2"/>
      </rPr>
      <t>2</t>
    </r>
  </si>
  <si>
    <t>Projektnavn</t>
  </si>
  <si>
    <t>Beliggende i Natura 2000?</t>
  </si>
  <si>
    <r>
      <t>Projekt-
modning</t>
    </r>
    <r>
      <rPr>
        <b/>
        <vertAlign val="superscript"/>
        <sz val="11"/>
        <rFont val="Arial"/>
        <family val="2"/>
      </rPr>
      <t>4</t>
    </r>
  </si>
  <si>
    <t>Omfordeling af midler og N-reduktion for vådområdeindsatsen mellem hovedvandoplande</t>
  </si>
  <si>
    <t>Udmeldt økonomiramme (kr.)   16-02-2010</t>
  </si>
  <si>
    <t>Vandplan 1 Indsatsbehov*      (t N)  16-02-2010</t>
  </si>
  <si>
    <t>*  Den kommunale vådområdeordning i alt 951 t N samt den private vådområdeordning i alt 180 t N</t>
  </si>
  <si>
    <t xml:space="preserve">Den samlede økonomiske ramme for den kommunale vådområdeindsats i perioden 2010-2015 er i alt 824 mio.kr. Der er ikke afsat yderligere midler til indsatsen, selvom indsatsbehovene i kolonne 4 også omfatter den private vådområdeordning. Der er iværksat en række private vådområder svarende til ialt ca. 30 t N. Der iværksættes ikke yderligere private vådområder, fordi ordningen er lukket.  </t>
  </si>
  <si>
    <t xml:space="preserve">Det er forventningen at vandoplandsstyregrupperne fortsat tilstræber at nå så langt som muligt i forhold til de udmeldte vp1-indsatsbehov. Det forhold, at der ikke afsættes yderligere midler til dækning af den private vådområdeindsats medfører imidlertid, at det ikke er forventningen at de udmeldte vp1-indsatsbehov opfyldes i alle hovedvandoplande. </t>
  </si>
  <si>
    <t xml:space="preserve">For de VOS’er, hvor økonomirammen er reduceret, vil det betyde, at man ikke kan nå de udmeldte vp1-indsatsbehov for hovedvandoplandet. Den Nationale styregruppe er opmærksom på dette. De enkelte kommuner er ikke forpligtet udover de opnåede tilsagn til projekter. </t>
  </si>
  <si>
    <t>Miljø- og Fødevareministeriet</t>
  </si>
  <si>
    <t>………………………………………………………………………………………………………………………………………………….</t>
  </si>
  <si>
    <t>……………………………………………………………………………………………………………………………………………</t>
  </si>
  <si>
    <t>…………………………………………………………………………………………………………………………</t>
  </si>
  <si>
    <t>…………………………………………………………………………………………………………………………………….</t>
  </si>
  <si>
    <t>4.3 juli 2015</t>
  </si>
  <si>
    <t>14. juli 2015</t>
  </si>
  <si>
    <r>
      <t>Justeret økomoniramme (kr.) 14-07</t>
    </r>
    <r>
      <rPr>
        <b/>
        <sz val="11"/>
        <rFont val="Calibri"/>
        <family val="2"/>
      </rPr>
      <t>-2015</t>
    </r>
  </si>
  <si>
    <t xml:space="preserve">For de VOS’er, hvor økonomirammen er hævet, skal det tilstræbes at nå de udmeldte vp1-indsatsbehov for hovedvandoplandet så tæt som muligt.  Set i lyset af, at de mest omkostningseffektive projekter er igangsat, var der på møde den 30. oktober 2013 i den Nationale Styregruppe enighed om at justere kravet til omkostningseffektiviteten for de fremadrettede vådområder til 1.100 kr./ kg N. Tallet kan eventuelt overskrides såfremt det er velbegrundet og der forsat er tale om en omkostningseffektiv indsats. Det skal derfor fortsat tilstræbes at iværksætte vådområder med en så lav omkostningseffektivitet som muligt. </t>
  </si>
  <si>
    <t>Holstebro</t>
  </si>
  <si>
    <t>Limfjorden i øvrigt</t>
  </si>
  <si>
    <t>01.08.2010</t>
  </si>
  <si>
    <t>01.12.2010</t>
  </si>
  <si>
    <t>01.05.2011</t>
  </si>
  <si>
    <t>01.09.2015</t>
  </si>
  <si>
    <t>Nej</t>
  </si>
  <si>
    <t>Hundsø</t>
  </si>
  <si>
    <t>Morsø</t>
  </si>
  <si>
    <t>01.05.2012</t>
  </si>
  <si>
    <t>Lilleåen</t>
  </si>
  <si>
    <t>Vesthimmerland</t>
  </si>
  <si>
    <t>Skive Fjord, Lovns og Risgårde Bredning</t>
  </si>
  <si>
    <t>Bjørndal Kær</t>
  </si>
  <si>
    <t>Struer</t>
  </si>
  <si>
    <t>01.07.2012</t>
  </si>
  <si>
    <t>Biskæret</t>
  </si>
  <si>
    <t>01.12.2011</t>
  </si>
  <si>
    <t>01.09.2012</t>
  </si>
  <si>
    <t>Simested Å - Midt</t>
  </si>
  <si>
    <t>Rebild</t>
  </si>
  <si>
    <t>Hjarbæk Fjord</t>
  </si>
  <si>
    <t>01.10.2010</t>
  </si>
  <si>
    <t>01.01.2012</t>
  </si>
  <si>
    <t>01.06.2012</t>
  </si>
  <si>
    <t>Simested Å - Midt 2</t>
  </si>
  <si>
    <t>01.11.2014</t>
  </si>
  <si>
    <t>01.08.2015</t>
  </si>
  <si>
    <t>01.10.2015</t>
  </si>
  <si>
    <t>Vøvel Bæk</t>
  </si>
  <si>
    <t>Aalborg</t>
  </si>
  <si>
    <t>01.04.2012</t>
  </si>
  <si>
    <t>Elkjær</t>
  </si>
  <si>
    <t>Skive</t>
  </si>
  <si>
    <t>15.08.2014</t>
  </si>
  <si>
    <t>31.12.2016</t>
  </si>
  <si>
    <t>Simested Å - Udspring</t>
  </si>
  <si>
    <t>01.03.2012</t>
  </si>
  <si>
    <t>01.03.2011</t>
  </si>
  <si>
    <t>Sillerslev Ørding Kær</t>
  </si>
  <si>
    <t>15.08.2013</t>
  </si>
  <si>
    <t>Torsted Sø med vådområde</t>
  </si>
  <si>
    <t>01.01.2011</t>
  </si>
  <si>
    <t>Fiskbæk I-III</t>
  </si>
  <si>
    <t>Viborg</t>
  </si>
  <si>
    <t>01.01.2013</t>
  </si>
  <si>
    <t>02.04.2013</t>
  </si>
  <si>
    <t>Vidkær Å omkring dambrug</t>
  </si>
  <si>
    <t>01.03.2013</t>
  </si>
  <si>
    <t>Nøreng / Åsted Nissum</t>
  </si>
  <si>
    <t>01.09.2014</t>
  </si>
  <si>
    <t>Haverslev Mølle Å</t>
  </si>
  <si>
    <t>Jammerbugt</t>
  </si>
  <si>
    <t>22.12.2016</t>
  </si>
  <si>
    <t>Lindenborg Å Udspring</t>
  </si>
  <si>
    <t>01.10.2011</t>
  </si>
  <si>
    <t>01.05.2013</t>
  </si>
  <si>
    <t>Ja</t>
  </si>
  <si>
    <t>Tingstrup Sø</t>
  </si>
  <si>
    <t>Thisted</t>
  </si>
  <si>
    <t>01.06.2013</t>
  </si>
  <si>
    <t>Jølby Nor</t>
  </si>
  <si>
    <t xml:space="preserve">Simested Å </t>
  </si>
  <si>
    <t>01.08.2013</t>
  </si>
  <si>
    <t>01.08.2017</t>
  </si>
  <si>
    <t xml:space="preserve">Nej </t>
  </si>
  <si>
    <t>Birkkjær</t>
  </si>
  <si>
    <t>23.07.2013</t>
  </si>
  <si>
    <t>15.07.2014</t>
  </si>
  <si>
    <t>15.10.2014</t>
  </si>
  <si>
    <t>01.09.2016</t>
  </si>
  <si>
    <t>Hellegård Å</t>
  </si>
  <si>
    <t>01.12.2014</t>
  </si>
  <si>
    <t>01.03.2015</t>
  </si>
  <si>
    <t>Gørup Enge</t>
  </si>
  <si>
    <t>15.11.2011</t>
  </si>
  <si>
    <t>Rind Enge</t>
  </si>
  <si>
    <t>01.02.2014</t>
  </si>
  <si>
    <t>01.06.2015</t>
  </si>
  <si>
    <t>Resenkær</t>
  </si>
  <si>
    <t>01.10.2012</t>
  </si>
  <si>
    <t>Thorsholm Sø</t>
  </si>
  <si>
    <t>Nørresø (udvidelse af Thorsholm Sø)</t>
  </si>
  <si>
    <t>01.05.2015</t>
  </si>
  <si>
    <t>Odby Sø</t>
  </si>
  <si>
    <t xml:space="preserve">Lerkenfeld </t>
  </si>
  <si>
    <t>01.07.2014</t>
  </si>
  <si>
    <t>Skive-Karup</t>
  </si>
  <si>
    <t>Skive Fjord, Lovs og Risgårde Bredning</t>
  </si>
  <si>
    <t>Ry Å</t>
  </si>
  <si>
    <t>Serup Kær</t>
  </si>
  <si>
    <t>Madsbjerg Enge</t>
  </si>
  <si>
    <t>Vestersø</t>
  </si>
  <si>
    <t>Binderup Å - Tilløb</t>
  </si>
  <si>
    <t>Brådal-Indkildestrømmen</t>
  </si>
  <si>
    <t>Stubdrupbæk</t>
  </si>
  <si>
    <t>Stubdrupbæk - Åholm m.m.</t>
  </si>
  <si>
    <t>Lindholm Å</t>
  </si>
  <si>
    <t>Nørrevad Bæk</t>
  </si>
  <si>
    <t>Risbæk</t>
  </si>
  <si>
    <t>Halkær Å (Ågård)</t>
  </si>
  <si>
    <t>Højris</t>
  </si>
  <si>
    <t>Nymølle Enge Landvindingslag</t>
  </si>
  <si>
    <t>Starkæret - Opstrøms Tyvedalsgrøften</t>
  </si>
  <si>
    <t>Søgård Sø</t>
  </si>
  <si>
    <t>Iglsø</t>
  </si>
  <si>
    <t>Simested Å - Udspring 2 (Bradstrup Sø)</t>
  </si>
  <si>
    <t>Fly Enge</t>
  </si>
  <si>
    <t>Ry Å 2</t>
  </si>
  <si>
    <t>Vådområde Nørdam</t>
  </si>
  <si>
    <t>Leif Gade</t>
  </si>
  <si>
    <t>31.12.2017</t>
  </si>
  <si>
    <t>31.12.2018</t>
  </si>
  <si>
    <t>1.2 Limfjorden</t>
  </si>
  <si>
    <t>17.09.2015</t>
  </si>
  <si>
    <t>Rebild, Mariagerfjord</t>
  </si>
  <si>
    <t>25.09.2015</t>
  </si>
  <si>
    <t>25.09.2019</t>
  </si>
  <si>
    <t xml:space="preserve">Svenstrup Å </t>
  </si>
  <si>
    <t>Vojel Kær - Fur Sund</t>
  </si>
  <si>
    <t>Vesthimmerland, Limfjordsrådets Sekretariat Niels Vedel (tlf. 25 20 21 68)</t>
  </si>
  <si>
    <t>15.12.2016</t>
  </si>
  <si>
    <t>01.12.2018</t>
  </si>
  <si>
    <t>01.06.2017</t>
  </si>
  <si>
    <t>17.09.2019</t>
  </si>
  <si>
    <t>04.10.2013</t>
  </si>
  <si>
    <t>01.06.2018</t>
  </si>
  <si>
    <t>26.11.2019</t>
  </si>
  <si>
    <t>01.10.2019</t>
  </si>
  <si>
    <t>31.12.2019</t>
  </si>
  <si>
    <t>06.07.2018</t>
  </si>
  <si>
    <t>01.06.2019</t>
  </si>
  <si>
    <t>01.09.2018</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</si>
</sst>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406]d\.\ mmmm\ yyyy"/>
    <numFmt numFmtId="181" formatCode="[$-406]d\.\ mmmm\ yyyy;@"/>
    <numFmt numFmtId="182" formatCode="dd/mm/yy;@"/>
    <numFmt numFmtId="183" formatCode="0.00000"/>
    <numFmt numFmtId="184" formatCode="0.0000"/>
    <numFmt numFmtId="185" formatCode="0.000"/>
    <numFmt numFmtId="186" formatCode="0.0"/>
    <numFmt numFmtId="187" formatCode="#,##0.0"/>
    <numFmt numFmtId="188" formatCode="_(* #,##0.0_);_(* \(#,##0.0\);_(* &quot;-&quot;??_);_(@_)"/>
    <numFmt numFmtId="189" formatCode="_(* #,##0_);_(* \(#,##0\);_(* &quot;-&quot;??_);_(@_)"/>
    <numFmt numFmtId="190" formatCode="_(* #,##0.0_);_(* \(#,##0.0\);_(* &quot;-&quot;?_);_(@_)"/>
    <numFmt numFmtId="191" formatCode="&quot;Ja&quot;;&quot;Ja&quot;;&quot;Nej&quot;"/>
    <numFmt numFmtId="192" formatCode="&quot;Sandt&quot;;&quot;Sandt&quot;;&quot;Falsk&quot;"/>
    <numFmt numFmtId="193" formatCode="&quot;Til&quot;;&quot;Til&quot;;&quot;Fra&quot;"/>
    <numFmt numFmtId="194" formatCode="[$€-2]\ #.##000_);[Red]\([$€-2]\ #.##000\)"/>
  </numFmts>
  <fonts count="76">
    <font>
      <sz val="10"/>
      <name val="Arial"/>
      <family val="0"/>
    </font>
    <font>
      <b/>
      <sz val="10"/>
      <name val="Arial"/>
      <family val="2"/>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20"/>
      <name val="Arial"/>
      <family val="2"/>
    </font>
    <font>
      <sz val="14"/>
      <name val="Arial"/>
      <family val="2"/>
    </font>
    <font>
      <b/>
      <sz val="12"/>
      <name val="Arial"/>
      <family val="2"/>
    </font>
    <font>
      <sz val="12"/>
      <name val="Arial"/>
      <family val="2"/>
    </font>
    <font>
      <b/>
      <sz val="14"/>
      <name val="Arial"/>
      <family val="2"/>
    </font>
    <font>
      <b/>
      <vertAlign val="superscript"/>
      <sz val="11"/>
      <name val="Arial"/>
      <family val="2"/>
    </font>
    <font>
      <b/>
      <i/>
      <sz val="10"/>
      <name val="Arial"/>
      <family val="2"/>
    </font>
    <font>
      <sz val="8"/>
      <name val="Tahoma"/>
      <family val="2"/>
    </font>
    <font>
      <b/>
      <sz val="8"/>
      <name val="Tahoma"/>
      <family val="2"/>
    </font>
    <font>
      <b/>
      <sz val="18"/>
      <name val="Arial"/>
      <family val="2"/>
    </font>
    <font>
      <b/>
      <sz val="26"/>
      <color indexed="10"/>
      <name val="Arial"/>
      <family val="2"/>
    </font>
    <font>
      <b/>
      <sz val="12"/>
      <name val="Tahoma"/>
      <family val="2"/>
    </font>
    <font>
      <sz val="12"/>
      <name val="Tahoma"/>
      <family val="2"/>
    </font>
    <font>
      <sz val="10"/>
      <name val="Tahoma"/>
      <family val="2"/>
    </font>
    <font>
      <i/>
      <sz val="10"/>
      <name val="Arial"/>
      <family val="2"/>
    </font>
    <font>
      <b/>
      <sz val="7"/>
      <name val="Arial"/>
      <family val="2"/>
    </font>
    <font>
      <b/>
      <sz val="8"/>
      <name val="Arial"/>
      <family val="2"/>
    </font>
    <font>
      <b/>
      <i/>
      <sz val="8"/>
      <name val="Arial"/>
      <family val="2"/>
    </font>
    <font>
      <b/>
      <i/>
      <sz val="7"/>
      <name val="Arial"/>
      <family val="2"/>
    </font>
    <font>
      <sz val="7"/>
      <name val="Arial"/>
      <family val="2"/>
    </font>
    <font>
      <b/>
      <i/>
      <sz val="12"/>
      <name val="Arial"/>
      <family val="2"/>
    </font>
    <font>
      <i/>
      <sz val="12"/>
      <name val="Arial"/>
      <family val="2"/>
    </font>
    <font>
      <sz val="11"/>
      <name val="Calibri"/>
      <family val="2"/>
    </font>
    <font>
      <i/>
      <sz val="11"/>
      <name val="Calibri"/>
      <family val="2"/>
    </font>
    <font>
      <b/>
      <sz val="11"/>
      <name val="Calibri"/>
      <family val="2"/>
    </font>
    <font>
      <b/>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9"/>
      <color indexed="8"/>
      <name val="Arial"/>
      <family val="2"/>
    </font>
    <font>
      <sz val="9"/>
      <color indexed="8"/>
      <name val="Arial"/>
      <family val="2"/>
    </font>
    <font>
      <sz val="8"/>
      <name val="Segoe U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9"/>
      <color rgb="FF000000"/>
      <name val="Arial"/>
      <family val="2"/>
    </font>
    <font>
      <b/>
      <sz val="11"/>
      <color rgb="FF000000"/>
      <name val="Calibri"/>
      <family val="2"/>
    </font>
    <font>
      <sz val="9"/>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0" fillId="20" borderId="1" applyNumberFormat="0" applyFont="0" applyAlignment="0" applyProtection="0"/>
    <xf numFmtId="0" fontId="58" fillId="21" borderId="2" applyNumberFormat="0" applyAlignment="0" applyProtection="0"/>
    <xf numFmtId="0" fontId="6"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0" borderId="3" applyNumberFormat="0" applyAlignment="0" applyProtection="0"/>
    <xf numFmtId="0" fontId="5" fillId="0" borderId="0" applyNumberFormat="0" applyFill="0" applyBorder="0" applyAlignment="0" applyProtection="0"/>
    <xf numFmtId="0" fontId="63" fillId="31" borderId="0" applyNumberFormat="0" applyBorder="0" applyAlignment="0" applyProtection="0"/>
    <xf numFmtId="0" fontId="0" fillId="0" borderId="0">
      <alignment/>
      <protection/>
    </xf>
    <xf numFmtId="0" fontId="55" fillId="0" borderId="0">
      <alignment/>
      <protection/>
    </xf>
    <xf numFmtId="0" fontId="64" fillId="21"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23">
    <xf numFmtId="0" fontId="0" fillId="0" borderId="0" xfId="0" applyAlignment="1">
      <alignment/>
    </xf>
    <xf numFmtId="0" fontId="1" fillId="0" borderId="0" xfId="0" applyFont="1" applyAlignment="1">
      <alignment/>
    </xf>
    <xf numFmtId="0" fontId="0" fillId="33" borderId="0" xfId="0" applyFill="1" applyAlignment="1">
      <alignment/>
    </xf>
    <xf numFmtId="0" fontId="0" fillId="34" borderId="0" xfId="0" applyFill="1" applyAlignment="1">
      <alignment/>
    </xf>
    <xf numFmtId="0" fontId="3" fillId="34" borderId="0" xfId="0" applyFont="1" applyFill="1" applyAlignment="1">
      <alignment/>
    </xf>
    <xf numFmtId="0" fontId="4" fillId="34" borderId="0" xfId="0" applyFont="1" applyFill="1" applyAlignment="1">
      <alignment/>
    </xf>
    <xf numFmtId="0" fontId="3" fillId="35" borderId="10" xfId="0" applyFont="1" applyFill="1" applyBorder="1" applyAlignment="1">
      <alignment/>
    </xf>
    <xf numFmtId="0" fontId="3" fillId="34" borderId="0" xfId="0" applyFont="1" applyFill="1" applyBorder="1" applyAlignment="1">
      <alignment/>
    </xf>
    <xf numFmtId="0" fontId="4" fillId="34" borderId="0" xfId="0" applyFont="1" applyFill="1" applyBorder="1" applyAlignment="1">
      <alignment/>
    </xf>
    <xf numFmtId="0" fontId="7" fillId="34" borderId="0" xfId="0" applyFont="1" applyFill="1" applyAlignment="1">
      <alignment/>
    </xf>
    <xf numFmtId="0" fontId="9" fillId="34" borderId="0" xfId="0" applyFont="1" applyFill="1" applyAlignment="1">
      <alignment/>
    </xf>
    <xf numFmtId="0" fontId="10" fillId="34" borderId="0" xfId="0" applyFont="1" applyFill="1" applyAlignment="1">
      <alignment/>
    </xf>
    <xf numFmtId="0" fontId="9" fillId="34" borderId="0" xfId="0" applyFont="1" applyFill="1" applyBorder="1" applyAlignment="1">
      <alignment/>
    </xf>
    <xf numFmtId="0" fontId="9" fillId="34" borderId="0" xfId="0" applyFont="1" applyFill="1" applyAlignment="1">
      <alignment horizontal="right"/>
    </xf>
    <xf numFmtId="3" fontId="9" fillId="34" borderId="0" xfId="0" applyNumberFormat="1" applyFont="1" applyFill="1" applyAlignment="1">
      <alignment/>
    </xf>
    <xf numFmtId="3" fontId="10" fillId="34" borderId="10" xfId="0" applyNumberFormat="1" applyFont="1" applyFill="1" applyBorder="1" applyAlignment="1">
      <alignment/>
    </xf>
    <xf numFmtId="0" fontId="10" fillId="34" borderId="0" xfId="0" applyFont="1" applyFill="1" applyBorder="1" applyAlignment="1">
      <alignment/>
    </xf>
    <xf numFmtId="3" fontId="10" fillId="34" borderId="0" xfId="0" applyNumberFormat="1" applyFont="1" applyFill="1" applyBorder="1" applyAlignment="1">
      <alignment/>
    </xf>
    <xf numFmtId="182" fontId="10" fillId="34" borderId="0" xfId="0" applyNumberFormat="1" applyFont="1" applyFill="1" applyBorder="1" applyAlignment="1">
      <alignment/>
    </xf>
    <xf numFmtId="0" fontId="9" fillId="34" borderId="11" xfId="0" applyFont="1" applyFill="1" applyBorder="1" applyAlignment="1">
      <alignment/>
    </xf>
    <xf numFmtId="0" fontId="10" fillId="34" borderId="11" xfId="0" applyFont="1" applyFill="1" applyBorder="1" applyAlignment="1">
      <alignment/>
    </xf>
    <xf numFmtId="3" fontId="10" fillId="34" borderId="11" xfId="0" applyNumberFormat="1" applyFont="1" applyFill="1" applyBorder="1" applyAlignment="1">
      <alignment/>
    </xf>
    <xf numFmtId="0" fontId="9" fillId="34" borderId="0" xfId="0" applyFont="1" applyFill="1" applyBorder="1" applyAlignment="1">
      <alignment horizontal="right"/>
    </xf>
    <xf numFmtId="3" fontId="9" fillId="34" borderId="0" xfId="0" applyNumberFormat="1" applyFont="1" applyFill="1" applyBorder="1" applyAlignment="1">
      <alignment/>
    </xf>
    <xf numFmtId="0" fontId="10" fillId="35" borderId="10" xfId="0" applyFont="1" applyFill="1" applyBorder="1" applyAlignment="1">
      <alignment/>
    </xf>
    <xf numFmtId="182" fontId="10" fillId="35" borderId="12" xfId="0" applyNumberFormat="1" applyFont="1" applyFill="1" applyBorder="1" applyAlignment="1">
      <alignment/>
    </xf>
    <xf numFmtId="182" fontId="10" fillId="35" borderId="10" xfId="0" applyNumberFormat="1" applyFont="1" applyFill="1" applyBorder="1" applyAlignment="1">
      <alignment/>
    </xf>
    <xf numFmtId="3" fontId="9" fillId="34" borderId="0" xfId="0" applyNumberFormat="1" applyFont="1" applyFill="1" applyBorder="1" applyAlignment="1">
      <alignment horizontal="center"/>
    </xf>
    <xf numFmtId="0" fontId="9" fillId="34" borderId="13" xfId="0" applyFont="1" applyFill="1" applyBorder="1" applyAlignment="1">
      <alignment/>
    </xf>
    <xf numFmtId="0" fontId="10" fillId="34" borderId="14"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0" fontId="11" fillId="33" borderId="0" xfId="0" applyFont="1" applyFill="1" applyAlignment="1">
      <alignment/>
    </xf>
    <xf numFmtId="0" fontId="4" fillId="34" borderId="17" xfId="0" applyFont="1" applyFill="1" applyBorder="1" applyAlignment="1">
      <alignment wrapText="1"/>
    </xf>
    <xf numFmtId="0" fontId="4" fillId="34" borderId="17" xfId="0" applyFont="1" applyFill="1" applyBorder="1" applyAlignment="1">
      <alignment/>
    </xf>
    <xf numFmtId="0" fontId="9" fillId="34" borderId="14" xfId="0" applyFont="1" applyFill="1" applyBorder="1" applyAlignment="1">
      <alignment/>
    </xf>
    <xf numFmtId="3" fontId="10" fillId="34" borderId="15" xfId="0" applyNumberFormat="1" applyFont="1" applyFill="1" applyBorder="1" applyAlignment="1">
      <alignment/>
    </xf>
    <xf numFmtId="3" fontId="10" fillId="34" borderId="16" xfId="0" applyNumberFormat="1" applyFont="1" applyFill="1" applyBorder="1" applyAlignment="1">
      <alignment/>
    </xf>
    <xf numFmtId="0" fontId="4" fillId="34" borderId="18" xfId="0" applyFont="1" applyFill="1" applyBorder="1" applyAlignment="1">
      <alignment/>
    </xf>
    <xf numFmtId="0" fontId="11"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1" fillId="34" borderId="0" xfId="0" applyFont="1" applyFill="1" applyAlignment="1">
      <alignment/>
    </xf>
    <xf numFmtId="0" fontId="13" fillId="34" borderId="0" xfId="0" applyFont="1" applyFill="1" applyAlignment="1">
      <alignment/>
    </xf>
    <xf numFmtId="0" fontId="8" fillId="34" borderId="19" xfId="0" applyFont="1" applyFill="1" applyBorder="1" applyAlignment="1">
      <alignment/>
    </xf>
    <xf numFmtId="0" fontId="8" fillId="34" borderId="0" xfId="0" applyFont="1" applyFill="1" applyBorder="1" applyAlignment="1">
      <alignment/>
    </xf>
    <xf numFmtId="3" fontId="8" fillId="34" borderId="20" xfId="0" applyNumberFormat="1" applyFont="1" applyFill="1" applyBorder="1" applyAlignment="1">
      <alignment/>
    </xf>
    <xf numFmtId="1" fontId="8" fillId="34" borderId="20" xfId="0" applyNumberFormat="1" applyFont="1" applyFill="1" applyBorder="1" applyAlignment="1">
      <alignment/>
    </xf>
    <xf numFmtId="0" fontId="11" fillId="34" borderId="0" xfId="0" applyFont="1" applyFill="1" applyAlignment="1">
      <alignment/>
    </xf>
    <xf numFmtId="0" fontId="11" fillId="34" borderId="11" xfId="0" applyFont="1" applyFill="1" applyBorder="1" applyAlignment="1">
      <alignment/>
    </xf>
    <xf numFmtId="0" fontId="16" fillId="34" borderId="0" xfId="0" applyFont="1" applyFill="1" applyAlignment="1">
      <alignment/>
    </xf>
    <xf numFmtId="1" fontId="9" fillId="34" borderId="14" xfId="0" applyNumberFormat="1" applyFont="1" applyFill="1" applyBorder="1" applyAlignment="1">
      <alignment/>
    </xf>
    <xf numFmtId="187" fontId="9" fillId="34" borderId="0" xfId="0" applyNumberFormat="1" applyFont="1" applyFill="1" applyAlignment="1">
      <alignment/>
    </xf>
    <xf numFmtId="187" fontId="9" fillId="34" borderId="0" xfId="0" applyNumberFormat="1" applyFont="1" applyFill="1" applyBorder="1" applyAlignment="1">
      <alignment/>
    </xf>
    <xf numFmtId="187" fontId="10" fillId="35" borderId="10" xfId="0" applyNumberFormat="1" applyFont="1" applyFill="1" applyBorder="1" applyAlignment="1">
      <alignment/>
    </xf>
    <xf numFmtId="187" fontId="10" fillId="35" borderId="21" xfId="0" applyNumberFormat="1" applyFont="1" applyFill="1" applyBorder="1" applyAlignment="1">
      <alignment/>
    </xf>
    <xf numFmtId="189" fontId="9" fillId="34" borderId="0" xfId="46" applyNumberFormat="1" applyFont="1" applyFill="1" applyAlignment="1">
      <alignment/>
    </xf>
    <xf numFmtId="0" fontId="0" fillId="0" borderId="0" xfId="0" applyFill="1" applyAlignment="1">
      <alignment/>
    </xf>
    <xf numFmtId="187" fontId="10" fillId="34" borderId="0" xfId="0" applyNumberFormat="1" applyFont="1" applyFill="1" applyBorder="1" applyAlignment="1">
      <alignment/>
    </xf>
    <xf numFmtId="0" fontId="10" fillId="34" borderId="0" xfId="0" applyNumberFormat="1" applyFont="1" applyFill="1" applyBorder="1" applyAlignment="1" applyProtection="1">
      <alignment/>
      <protection/>
    </xf>
    <xf numFmtId="0" fontId="3" fillId="33" borderId="10" xfId="0" applyFont="1" applyFill="1" applyBorder="1" applyAlignment="1" applyProtection="1">
      <alignment/>
      <protection locked="0"/>
    </xf>
    <xf numFmtId="0" fontId="10" fillId="33" borderId="10" xfId="0" applyFont="1" applyFill="1" applyBorder="1" applyAlignment="1" applyProtection="1">
      <alignment/>
      <protection locked="0"/>
    </xf>
    <xf numFmtId="187" fontId="10" fillId="33" borderId="10" xfId="0" applyNumberFormat="1" applyFont="1" applyFill="1" applyBorder="1" applyAlignment="1" applyProtection="1">
      <alignment/>
      <protection locked="0"/>
    </xf>
    <xf numFmtId="0" fontId="3" fillId="33" borderId="22" xfId="0" applyFont="1" applyFill="1" applyBorder="1" applyAlignment="1" applyProtection="1">
      <alignment/>
      <protection locked="0"/>
    </xf>
    <xf numFmtId="0" fontId="10" fillId="33" borderId="22" xfId="0" applyFont="1" applyFill="1" applyBorder="1" applyAlignment="1" applyProtection="1">
      <alignment/>
      <protection locked="0"/>
    </xf>
    <xf numFmtId="187" fontId="10" fillId="33" borderId="22" xfId="0" applyNumberFormat="1" applyFont="1" applyFill="1" applyBorder="1" applyAlignment="1" applyProtection="1">
      <alignment/>
      <protection locked="0"/>
    </xf>
    <xf numFmtId="3" fontId="10" fillId="33" borderId="10" xfId="0" applyNumberFormat="1" applyFont="1" applyFill="1" applyBorder="1" applyAlignment="1" applyProtection="1">
      <alignment/>
      <protection locked="0"/>
    </xf>
    <xf numFmtId="182" fontId="10" fillId="33" borderId="10" xfId="0" applyNumberFormat="1" applyFont="1" applyFill="1" applyBorder="1" applyAlignment="1" applyProtection="1">
      <alignment/>
      <protection locked="0"/>
    </xf>
    <xf numFmtId="189" fontId="10" fillId="33" borderId="10" xfId="46" applyNumberFormat="1" applyFont="1" applyFill="1" applyBorder="1" applyAlignment="1" applyProtection="1">
      <alignment/>
      <protection locked="0"/>
    </xf>
    <xf numFmtId="3" fontId="10" fillId="33" borderId="22" xfId="0" applyNumberFormat="1" applyFont="1" applyFill="1" applyBorder="1" applyAlignment="1" applyProtection="1">
      <alignment/>
      <protection locked="0"/>
    </xf>
    <xf numFmtId="182" fontId="10" fillId="33" borderId="22" xfId="0" applyNumberFormat="1" applyFont="1" applyFill="1" applyBorder="1" applyAlignment="1" applyProtection="1">
      <alignment/>
      <protection locked="0"/>
    </xf>
    <xf numFmtId="189" fontId="10" fillId="33" borderId="22" xfId="46" applyNumberFormat="1" applyFont="1" applyFill="1" applyBorder="1" applyAlignment="1" applyProtection="1">
      <alignment/>
      <protection locked="0"/>
    </xf>
    <xf numFmtId="187" fontId="8" fillId="34" borderId="20" xfId="0" applyNumberFormat="1" applyFont="1" applyFill="1" applyBorder="1" applyAlignment="1">
      <alignment/>
    </xf>
    <xf numFmtId="0" fontId="4" fillId="34" borderId="0" xfId="0" applyFont="1" applyFill="1" applyBorder="1" applyAlignment="1">
      <alignment/>
    </xf>
    <xf numFmtId="0" fontId="9" fillId="34" borderId="0" xfId="0" applyFont="1" applyFill="1" applyBorder="1" applyAlignment="1">
      <alignment/>
    </xf>
    <xf numFmtId="0" fontId="3" fillId="33" borderId="10" xfId="0" applyFont="1" applyFill="1" applyBorder="1" applyAlignment="1">
      <alignment/>
    </xf>
    <xf numFmtId="0" fontId="10" fillId="33" borderId="10" xfId="0" applyFont="1" applyFill="1" applyBorder="1" applyAlignment="1">
      <alignment/>
    </xf>
    <xf numFmtId="3" fontId="10" fillId="33" borderId="10" xfId="0" applyNumberFormat="1" applyFont="1" applyFill="1" applyBorder="1" applyAlignment="1">
      <alignment/>
    </xf>
    <xf numFmtId="3" fontId="10" fillId="33" borderId="12" xfId="0" applyNumberFormat="1" applyFont="1" applyFill="1" applyBorder="1" applyAlignment="1">
      <alignment/>
    </xf>
    <xf numFmtId="3" fontId="10" fillId="33" borderId="23" xfId="0" applyNumberFormat="1" applyFont="1" applyFill="1" applyBorder="1" applyAlignment="1">
      <alignment/>
    </xf>
    <xf numFmtId="187" fontId="9" fillId="34" borderId="17" xfId="0" applyNumberFormat="1" applyFont="1" applyFill="1" applyBorder="1" applyAlignment="1">
      <alignment/>
    </xf>
    <xf numFmtId="182" fontId="9" fillId="34" borderId="17" xfId="0" applyNumberFormat="1" applyFont="1" applyFill="1" applyBorder="1" applyAlignment="1">
      <alignment/>
    </xf>
    <xf numFmtId="0" fontId="3" fillId="34" borderId="0" xfId="0" applyFont="1" applyFill="1" applyAlignment="1">
      <alignment horizontal="right"/>
    </xf>
    <xf numFmtId="0" fontId="3" fillId="34" borderId="0" xfId="0" applyFont="1" applyFill="1" applyAlignment="1">
      <alignment horizontal="left"/>
    </xf>
    <xf numFmtId="181" fontId="3" fillId="34" borderId="0" xfId="0" applyNumberFormat="1" applyFont="1" applyFill="1" applyAlignment="1">
      <alignment horizontal="right"/>
    </xf>
    <xf numFmtId="0" fontId="4" fillId="34" borderId="11" xfId="0" applyFont="1" applyFill="1" applyBorder="1" applyAlignment="1">
      <alignment wrapText="1"/>
    </xf>
    <xf numFmtId="0" fontId="1" fillId="34" borderId="24" xfId="0" applyFont="1" applyFill="1" applyBorder="1" applyAlignment="1">
      <alignment/>
    </xf>
    <xf numFmtId="0" fontId="0" fillId="34" borderId="24" xfId="0" applyFill="1" applyBorder="1" applyAlignment="1">
      <alignment/>
    </xf>
    <xf numFmtId="0" fontId="11" fillId="34" borderId="0" xfId="0" applyFont="1" applyFill="1" applyBorder="1" applyAlignment="1">
      <alignment/>
    </xf>
    <xf numFmtId="0" fontId="9" fillId="34" borderId="11" xfId="0" applyFont="1" applyFill="1" applyBorder="1" applyAlignment="1">
      <alignment/>
    </xf>
    <xf numFmtId="3" fontId="9" fillId="34" borderId="11" xfId="0" applyNumberFormat="1" applyFont="1" applyFill="1" applyBorder="1" applyAlignment="1">
      <alignment/>
    </xf>
    <xf numFmtId="0" fontId="4" fillId="34" borderId="25" xfId="0" applyFont="1" applyFill="1" applyBorder="1" applyAlignment="1">
      <alignment/>
    </xf>
    <xf numFmtId="0" fontId="9" fillId="34" borderId="26" xfId="0" applyFont="1" applyFill="1" applyBorder="1" applyAlignment="1">
      <alignment/>
    </xf>
    <xf numFmtId="0" fontId="17" fillId="34" borderId="0" xfId="0" applyFont="1" applyFill="1" applyAlignment="1">
      <alignment/>
    </xf>
    <xf numFmtId="3" fontId="10" fillId="33" borderId="22" xfId="0" applyNumberFormat="1" applyFont="1" applyFill="1" applyBorder="1" applyAlignment="1">
      <alignment/>
    </xf>
    <xf numFmtId="189" fontId="9" fillId="34" borderId="27" xfId="46" applyNumberFormat="1" applyFont="1" applyFill="1" applyBorder="1" applyAlignment="1">
      <alignment/>
    </xf>
    <xf numFmtId="189" fontId="10" fillId="33" borderId="10" xfId="46" applyNumberFormat="1" applyFont="1" applyFill="1" applyBorder="1" applyAlignment="1">
      <alignment/>
    </xf>
    <xf numFmtId="0" fontId="10" fillId="33" borderId="22" xfId="0" applyFont="1" applyFill="1" applyBorder="1" applyAlignment="1">
      <alignment/>
    </xf>
    <xf numFmtId="189" fontId="10" fillId="33" borderId="22" xfId="46" applyNumberFormat="1" applyFont="1" applyFill="1" applyBorder="1" applyAlignment="1">
      <alignment/>
    </xf>
    <xf numFmtId="0" fontId="10" fillId="33" borderId="28" xfId="0" applyFont="1" applyFill="1" applyBorder="1" applyAlignment="1" applyProtection="1">
      <alignment/>
      <protection locked="0"/>
    </xf>
    <xf numFmtId="0" fontId="10" fillId="34" borderId="0" xfId="0" applyFont="1" applyFill="1" applyBorder="1" applyAlignment="1" applyProtection="1">
      <alignment/>
      <protection locked="0"/>
    </xf>
    <xf numFmtId="0" fontId="10" fillId="34" borderId="24" xfId="0" applyFont="1" applyFill="1" applyBorder="1" applyAlignment="1" applyProtection="1">
      <alignment/>
      <protection locked="0"/>
    </xf>
    <xf numFmtId="0" fontId="8" fillId="34" borderId="25" xfId="0" applyFont="1" applyFill="1" applyBorder="1" applyAlignment="1">
      <alignment/>
    </xf>
    <xf numFmtId="0" fontId="8" fillId="34" borderId="26" xfId="0" applyFont="1" applyFill="1" applyBorder="1" applyAlignment="1">
      <alignment/>
    </xf>
    <xf numFmtId="9" fontId="8" fillId="34" borderId="27" xfId="0" applyNumberFormat="1" applyFont="1" applyFill="1" applyBorder="1" applyAlignment="1">
      <alignment/>
    </xf>
    <xf numFmtId="0" fontId="10" fillId="33" borderId="28" xfId="0" applyFont="1" applyFill="1" applyBorder="1" applyAlignment="1">
      <alignment/>
    </xf>
    <xf numFmtId="189" fontId="10" fillId="33" borderId="28" xfId="46" applyNumberFormat="1" applyFont="1" applyFill="1" applyBorder="1" applyAlignment="1">
      <alignment/>
    </xf>
    <xf numFmtId="0" fontId="0" fillId="34" borderId="14" xfId="0" applyFill="1" applyBorder="1" applyAlignment="1">
      <alignment/>
    </xf>
    <xf numFmtId="1" fontId="9" fillId="34" borderId="14" xfId="0" applyNumberFormat="1" applyFont="1" applyFill="1" applyBorder="1" applyAlignment="1">
      <alignment horizontal="center"/>
    </xf>
    <xf numFmtId="0" fontId="0" fillId="34" borderId="11" xfId="0" applyFill="1" applyBorder="1" applyAlignment="1">
      <alignment/>
    </xf>
    <xf numFmtId="3" fontId="9" fillId="34" borderId="11" xfId="0" applyNumberFormat="1" applyFont="1" applyFill="1" applyBorder="1" applyAlignment="1">
      <alignment horizontal="center"/>
    </xf>
    <xf numFmtId="3" fontId="8" fillId="34" borderId="0" xfId="0" applyNumberFormat="1" applyFont="1" applyFill="1" applyBorder="1" applyAlignment="1">
      <alignment/>
    </xf>
    <xf numFmtId="0" fontId="0" fillId="34" borderId="0" xfId="0" applyFill="1" applyBorder="1" applyAlignment="1">
      <alignment/>
    </xf>
    <xf numFmtId="2" fontId="11"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2" fontId="21" fillId="0" borderId="0" xfId="0" applyNumberFormat="1" applyFont="1" applyAlignment="1">
      <alignment/>
    </xf>
    <xf numFmtId="3" fontId="9" fillId="0" borderId="25" xfId="0" applyNumberFormat="1" applyFont="1" applyBorder="1" applyAlignment="1">
      <alignment/>
    </xf>
    <xf numFmtId="3" fontId="0" fillId="0" borderId="26" xfId="0" applyNumberFormat="1" applyFont="1" applyBorder="1" applyAlignment="1">
      <alignment/>
    </xf>
    <xf numFmtId="0" fontId="0" fillId="0" borderId="26" xfId="0" applyFont="1" applyBorder="1" applyAlignment="1">
      <alignment/>
    </xf>
    <xf numFmtId="0" fontId="0" fillId="0" borderId="27" xfId="0" applyFont="1" applyBorder="1" applyAlignment="1">
      <alignment/>
    </xf>
    <xf numFmtId="0" fontId="9" fillId="0" borderId="25" xfId="0" applyFont="1" applyBorder="1" applyAlignment="1">
      <alignment/>
    </xf>
    <xf numFmtId="0" fontId="1" fillId="34" borderId="21" xfId="0" applyFont="1" applyFill="1" applyBorder="1" applyAlignment="1">
      <alignment horizontal="center" vertical="top"/>
    </xf>
    <xf numFmtId="0" fontId="1" fillId="34" borderId="29" xfId="0" applyFont="1" applyFill="1" applyBorder="1" applyAlignment="1">
      <alignment wrapText="1"/>
    </xf>
    <xf numFmtId="0" fontId="23" fillId="34" borderId="29" xfId="0" applyFont="1" applyFill="1" applyBorder="1" applyAlignment="1">
      <alignment wrapText="1"/>
    </xf>
    <xf numFmtId="0" fontId="23" fillId="34" borderId="30" xfId="0" applyFont="1" applyFill="1" applyBorder="1" applyAlignment="1">
      <alignment horizontal="center" wrapText="1"/>
    </xf>
    <xf numFmtId="0" fontId="13" fillId="34" borderId="29" xfId="0" applyFont="1" applyFill="1" applyBorder="1" applyAlignment="1">
      <alignment wrapText="1"/>
    </xf>
    <xf numFmtId="0" fontId="24" fillId="34" borderId="31" xfId="0" applyFont="1" applyFill="1" applyBorder="1" applyAlignment="1">
      <alignment horizontal="center" wrapText="1"/>
    </xf>
    <xf numFmtId="0" fontId="13" fillId="34" borderId="32" xfId="0" applyFont="1" applyFill="1" applyBorder="1" applyAlignment="1">
      <alignment/>
    </xf>
    <xf numFmtId="0" fontId="24" fillId="34" borderId="30" xfId="0" applyFont="1" applyFill="1" applyBorder="1" applyAlignment="1">
      <alignment horizontal="center" wrapText="1"/>
    </xf>
    <xf numFmtId="0" fontId="0" fillId="34" borderId="21" xfId="0" applyFont="1" applyFill="1" applyBorder="1" applyAlignment="1">
      <alignment horizontal="center"/>
    </xf>
    <xf numFmtId="3" fontId="0" fillId="34" borderId="33" xfId="0" applyNumberFormat="1" applyFont="1" applyFill="1" applyBorder="1" applyAlignment="1">
      <alignment horizontal="center" vertical="top"/>
    </xf>
    <xf numFmtId="3" fontId="0" fillId="34" borderId="10" xfId="0" applyNumberFormat="1" applyFont="1" applyFill="1" applyBorder="1" applyAlignment="1">
      <alignment horizontal="center" vertical="top" wrapText="1"/>
    </xf>
    <xf numFmtId="3" fontId="0" fillId="34" borderId="10" xfId="0" applyNumberFormat="1" applyFont="1" applyFill="1" applyBorder="1" applyAlignment="1">
      <alignment horizontal="center" vertical="top"/>
    </xf>
    <xf numFmtId="188" fontId="0" fillId="34" borderId="10" xfId="46" applyNumberFormat="1" applyFont="1" applyFill="1" applyBorder="1" applyAlignment="1">
      <alignment horizontal="center"/>
    </xf>
    <xf numFmtId="188" fontId="0" fillId="34" borderId="34" xfId="46" applyNumberFormat="1" applyFont="1" applyFill="1" applyBorder="1" applyAlignment="1">
      <alignment horizontal="center"/>
    </xf>
    <xf numFmtId="3" fontId="21" fillId="34" borderId="33" xfId="0" applyNumberFormat="1" applyFont="1" applyFill="1" applyBorder="1" applyAlignment="1">
      <alignment horizontal="center" vertical="top"/>
    </xf>
    <xf numFmtId="3" fontId="21" fillId="34" borderId="10" xfId="0" applyNumberFormat="1" applyFont="1" applyFill="1" applyBorder="1" applyAlignment="1">
      <alignment horizontal="center" vertical="top"/>
    </xf>
    <xf numFmtId="0" fontId="21" fillId="34" borderId="10" xfId="0" applyFont="1" applyFill="1" applyBorder="1" applyAlignment="1">
      <alignment horizontal="center"/>
    </xf>
    <xf numFmtId="0" fontId="21" fillId="34" borderId="21" xfId="0" applyFont="1" applyFill="1" applyBorder="1" applyAlignment="1">
      <alignment horizontal="center"/>
    </xf>
    <xf numFmtId="0" fontId="21" fillId="34" borderId="33" xfId="0" applyFont="1" applyFill="1" applyBorder="1" applyAlignment="1">
      <alignment horizontal="center"/>
    </xf>
    <xf numFmtId="0" fontId="21" fillId="34" borderId="34" xfId="0" applyFont="1" applyFill="1" applyBorder="1" applyAlignment="1">
      <alignment horizontal="center"/>
    </xf>
    <xf numFmtId="0" fontId="0" fillId="0" borderId="0" xfId="0" applyFont="1" applyAlignment="1">
      <alignment horizontal="center"/>
    </xf>
    <xf numFmtId="0" fontId="0" fillId="0" borderId="21" xfId="0" applyFont="1" applyBorder="1" applyAlignment="1">
      <alignment horizontal="left"/>
    </xf>
    <xf numFmtId="3" fontId="0" fillId="33" borderId="33" xfId="0" applyNumberFormat="1" applyFont="1" applyFill="1" applyBorder="1" applyAlignment="1">
      <alignment horizontal="right"/>
    </xf>
    <xf numFmtId="3" fontId="0" fillId="33" borderId="10" xfId="0" applyNumberFormat="1" applyFont="1" applyFill="1" applyBorder="1" applyAlignment="1">
      <alignment horizontal="right"/>
    </xf>
    <xf numFmtId="3" fontId="0" fillId="0" borderId="10" xfId="0" applyNumberFormat="1" applyFont="1" applyFill="1" applyBorder="1" applyAlignment="1">
      <alignment horizontal="right"/>
    </xf>
    <xf numFmtId="188" fontId="0" fillId="0" borderId="10" xfId="46" applyNumberFormat="1" applyFont="1" applyBorder="1" applyAlignment="1">
      <alignment/>
    </xf>
    <xf numFmtId="188" fontId="0" fillId="0" borderId="34" xfId="46" applyNumberFormat="1" applyFont="1" applyBorder="1" applyAlignment="1">
      <alignment/>
    </xf>
    <xf numFmtId="3" fontId="21" fillId="35" borderId="33" xfId="0" applyNumberFormat="1" applyFont="1" applyFill="1" applyBorder="1" applyAlignment="1">
      <alignment horizontal="right"/>
    </xf>
    <xf numFmtId="3" fontId="21" fillId="0" borderId="10" xfId="0" applyNumberFormat="1" applyFont="1" applyFill="1" applyBorder="1" applyAlignment="1">
      <alignment horizontal="right"/>
    </xf>
    <xf numFmtId="189" fontId="21" fillId="0" borderId="10" xfId="46" applyNumberFormat="1" applyFont="1" applyBorder="1" applyAlignment="1">
      <alignment/>
    </xf>
    <xf numFmtId="188" fontId="21" fillId="0" borderId="21" xfId="46" applyNumberFormat="1" applyFont="1" applyBorder="1" applyAlignment="1">
      <alignment/>
    </xf>
    <xf numFmtId="190" fontId="21" fillId="0" borderId="33" xfId="0" applyNumberFormat="1" applyFont="1" applyBorder="1" applyAlignment="1">
      <alignment/>
    </xf>
    <xf numFmtId="190" fontId="21" fillId="0" borderId="34" xfId="0" applyNumberFormat="1" applyFont="1" applyBorder="1" applyAlignment="1">
      <alignment/>
    </xf>
    <xf numFmtId="0" fontId="0" fillId="0" borderId="21" xfId="0" applyFont="1" applyBorder="1" applyAlignment="1">
      <alignment wrapText="1"/>
    </xf>
    <xf numFmtId="0" fontId="0" fillId="0" borderId="35" xfId="0" applyFont="1" applyBorder="1" applyAlignment="1">
      <alignment wrapText="1"/>
    </xf>
    <xf numFmtId="1" fontId="9" fillId="0" borderId="36" xfId="0" applyNumberFormat="1" applyFont="1" applyBorder="1" applyAlignment="1">
      <alignment/>
    </xf>
    <xf numFmtId="3" fontId="9" fillId="33" borderId="37" xfId="0" applyNumberFormat="1" applyFont="1" applyFill="1" applyBorder="1" applyAlignment="1">
      <alignment/>
    </xf>
    <xf numFmtId="3" fontId="9" fillId="33" borderId="38" xfId="0" applyNumberFormat="1" applyFont="1" applyFill="1" applyBorder="1" applyAlignment="1">
      <alignment/>
    </xf>
    <xf numFmtId="3" fontId="10" fillId="33" borderId="37" xfId="0" applyNumberFormat="1" applyFont="1" applyFill="1" applyBorder="1" applyAlignment="1">
      <alignment/>
    </xf>
    <xf numFmtId="188" fontId="9" fillId="33" borderId="11" xfId="0" applyNumberFormat="1" applyFont="1" applyFill="1" applyBorder="1" applyAlignment="1">
      <alignment/>
    </xf>
    <xf numFmtId="188" fontId="9" fillId="33" borderId="16" xfId="0" applyNumberFormat="1" applyFont="1" applyFill="1" applyBorder="1" applyAlignment="1">
      <alignment/>
    </xf>
    <xf numFmtId="3" fontId="27" fillId="35" borderId="37" xfId="0" applyNumberFormat="1" applyFont="1" applyFill="1" applyBorder="1" applyAlignment="1">
      <alignment/>
    </xf>
    <xf numFmtId="3" fontId="28" fillId="35" borderId="37" xfId="0" applyNumberFormat="1" applyFont="1" applyFill="1" applyBorder="1" applyAlignment="1">
      <alignment/>
    </xf>
    <xf numFmtId="3" fontId="27" fillId="35" borderId="38" xfId="0" applyNumberFormat="1" applyFont="1" applyFill="1" applyBorder="1" applyAlignment="1">
      <alignment/>
    </xf>
    <xf numFmtId="3" fontId="27" fillId="35" borderId="39" xfId="0" applyNumberFormat="1" applyFont="1" applyFill="1" applyBorder="1" applyAlignment="1">
      <alignment/>
    </xf>
    <xf numFmtId="187" fontId="27" fillId="0" borderId="37" xfId="0" applyNumberFormat="1" applyFont="1" applyFill="1" applyBorder="1" applyAlignment="1">
      <alignment/>
    </xf>
    <xf numFmtId="187" fontId="27" fillId="0" borderId="40" xfId="0" applyNumberFormat="1" applyFont="1" applyFill="1" applyBorder="1" applyAlignment="1">
      <alignment/>
    </xf>
    <xf numFmtId="0" fontId="9" fillId="0" borderId="0" xfId="0" applyFont="1" applyAlignment="1">
      <alignment/>
    </xf>
    <xf numFmtId="2" fontId="0" fillId="0" borderId="0" xfId="0" applyNumberFormat="1" applyFont="1" applyAlignment="1">
      <alignment/>
    </xf>
    <xf numFmtId="0" fontId="21" fillId="0" borderId="0" xfId="0" applyFont="1" applyAlignment="1">
      <alignment/>
    </xf>
    <xf numFmtId="187" fontId="27" fillId="0" borderId="0" xfId="0" applyNumberFormat="1" applyFont="1" applyAlignment="1">
      <alignment/>
    </xf>
    <xf numFmtId="0" fontId="0" fillId="0" borderId="41" xfId="0" applyFont="1" applyBorder="1" applyAlignment="1">
      <alignment/>
    </xf>
    <xf numFmtId="190" fontId="0" fillId="0" borderId="41" xfId="0" applyNumberFormat="1" applyFont="1" applyBorder="1" applyAlignment="1">
      <alignment/>
    </xf>
    <xf numFmtId="0" fontId="0" fillId="0" borderId="0" xfId="0" applyFont="1" applyBorder="1" applyAlignment="1">
      <alignment/>
    </xf>
    <xf numFmtId="190" fontId="0" fillId="0" borderId="0" xfId="0" applyNumberFormat="1" applyFont="1" applyBorder="1" applyAlignment="1">
      <alignment/>
    </xf>
    <xf numFmtId="0" fontId="0" fillId="0" borderId="17" xfId="0" applyFont="1" applyBorder="1" applyAlignment="1">
      <alignment/>
    </xf>
    <xf numFmtId="190" fontId="0" fillId="0" borderId="17" xfId="0" applyNumberFormat="1" applyFont="1" applyBorder="1" applyAlignment="1">
      <alignment/>
    </xf>
    <xf numFmtId="0" fontId="8" fillId="34" borderId="0" xfId="0" applyFont="1" applyFill="1" applyBorder="1" applyAlignment="1">
      <alignment/>
    </xf>
    <xf numFmtId="9" fontId="8" fillId="34" borderId="0" xfId="0" applyNumberFormat="1" applyFont="1" applyFill="1" applyBorder="1" applyAlignment="1">
      <alignment/>
    </xf>
    <xf numFmtId="0" fontId="11" fillId="0" borderId="0" xfId="0" applyFont="1" applyAlignment="1">
      <alignment vertical="center"/>
    </xf>
    <xf numFmtId="0" fontId="4" fillId="34" borderId="17" xfId="0" applyFont="1" applyFill="1" applyBorder="1" applyAlignment="1">
      <alignment wrapText="1"/>
    </xf>
    <xf numFmtId="0" fontId="1" fillId="34" borderId="11" xfId="0" applyFont="1" applyFill="1" applyBorder="1" applyAlignment="1">
      <alignment wrapText="1"/>
    </xf>
    <xf numFmtId="0" fontId="4" fillId="34" borderId="11" xfId="0" applyFont="1" applyFill="1" applyBorder="1" applyAlignment="1">
      <alignment wrapText="1"/>
    </xf>
    <xf numFmtId="0" fontId="29" fillId="0" borderId="0" xfId="0" applyFont="1" applyAlignment="1">
      <alignment vertical="top" wrapText="1"/>
    </xf>
    <xf numFmtId="0" fontId="72" fillId="0" borderId="10" xfId="51" applyFont="1" applyBorder="1" applyAlignment="1">
      <alignment horizontal="left"/>
      <protection/>
    </xf>
    <xf numFmtId="0" fontId="73" fillId="0" borderId="10" xfId="52" applyFont="1" applyBorder="1" applyAlignment="1">
      <alignment wrapText="1"/>
      <protection/>
    </xf>
    <xf numFmtId="0" fontId="73" fillId="0" borderId="10" xfId="51" applyFont="1" applyFill="1" applyBorder="1" applyAlignment="1">
      <alignment wrapText="1"/>
      <protection/>
    </xf>
    <xf numFmtId="0" fontId="73" fillId="0" borderId="10" xfId="52" applyFont="1" applyFill="1" applyBorder="1" applyAlignment="1">
      <alignment wrapText="1"/>
      <protection/>
    </xf>
    <xf numFmtId="0" fontId="74" fillId="0" borderId="28" xfId="51" applyFont="1" applyBorder="1" applyAlignment="1">
      <alignment vertical="center"/>
      <protection/>
    </xf>
    <xf numFmtId="3" fontId="75" fillId="0" borderId="28" xfId="52" applyNumberFormat="1" applyFont="1" applyBorder="1" applyAlignment="1">
      <alignment horizontal="right"/>
      <protection/>
    </xf>
    <xf numFmtId="3" fontId="75" fillId="0" borderId="28" xfId="52" applyNumberFormat="1" applyFont="1" applyFill="1" applyBorder="1" applyAlignment="1">
      <alignment horizontal="right"/>
      <protection/>
    </xf>
    <xf numFmtId="0" fontId="74" fillId="0" borderId="10" xfId="51" applyFont="1" applyBorder="1" applyAlignment="1">
      <alignment vertical="center"/>
      <protection/>
    </xf>
    <xf numFmtId="3" fontId="75" fillId="0" borderId="10" xfId="52" applyNumberFormat="1" applyFont="1" applyBorder="1" applyAlignment="1">
      <alignment horizontal="right"/>
      <protection/>
    </xf>
    <xf numFmtId="3" fontId="75" fillId="0" borderId="10" xfId="52" applyNumberFormat="1" applyFont="1" applyFill="1" applyBorder="1" applyAlignment="1">
      <alignment horizontal="right"/>
      <protection/>
    </xf>
    <xf numFmtId="3" fontId="55" fillId="0" borderId="10" xfId="52" applyNumberFormat="1" applyBorder="1" applyAlignment="1">
      <alignment horizontal="right"/>
      <protection/>
    </xf>
    <xf numFmtId="3" fontId="73" fillId="0" borderId="10" xfId="52" applyNumberFormat="1" applyFont="1" applyBorder="1" applyAlignment="1">
      <alignment horizontal="right"/>
      <protection/>
    </xf>
    <xf numFmtId="3" fontId="1" fillId="36" borderId="10" xfId="52" applyNumberFormat="1" applyFont="1" applyFill="1" applyBorder="1" applyAlignment="1">
      <alignment/>
      <protection/>
    </xf>
    <xf numFmtId="0" fontId="73" fillId="0" borderId="0" xfId="0" applyFont="1" applyFill="1" applyBorder="1" applyAlignment="1">
      <alignment wrapText="1"/>
    </xf>
    <xf numFmtId="0" fontId="75" fillId="0" borderId="0" xfId="0" applyNumberFormat="1" applyFont="1" applyFill="1" applyBorder="1" applyAlignment="1">
      <alignment horizontal="right"/>
    </xf>
    <xf numFmtId="0" fontId="0" fillId="0" borderId="0" xfId="0" applyBorder="1" applyAlignment="1">
      <alignment/>
    </xf>
    <xf numFmtId="187" fontId="0" fillId="0" borderId="0" xfId="0" applyNumberFormat="1" applyFill="1" applyBorder="1" applyAlignment="1">
      <alignment horizontal="right"/>
    </xf>
    <xf numFmtId="0" fontId="0" fillId="0" borderId="0" xfId="0" applyFill="1" applyBorder="1" applyAlignment="1">
      <alignment/>
    </xf>
    <xf numFmtId="0" fontId="30" fillId="36" borderId="0" xfId="0" applyFont="1" applyFill="1" applyBorder="1" applyAlignment="1">
      <alignment vertical="top"/>
    </xf>
    <xf numFmtId="0" fontId="29" fillId="0" borderId="0" xfId="0" applyFont="1" applyAlignment="1">
      <alignment vertical="top"/>
    </xf>
    <xf numFmtId="0" fontId="32" fillId="34" borderId="0" xfId="0" applyFont="1" applyFill="1" applyAlignment="1">
      <alignment/>
    </xf>
    <xf numFmtId="0" fontId="0" fillId="37" borderId="0" xfId="0" applyFill="1" applyAlignment="1">
      <alignment/>
    </xf>
    <xf numFmtId="3" fontId="10" fillId="37" borderId="0" xfId="0" applyNumberFormat="1" applyFont="1" applyFill="1" applyBorder="1" applyAlignment="1">
      <alignment/>
    </xf>
    <xf numFmtId="3" fontId="0" fillId="0" borderId="0" xfId="0" applyNumberFormat="1" applyFont="1" applyBorder="1" applyAlignment="1">
      <alignment horizontal="right"/>
    </xf>
    <xf numFmtId="3" fontId="73" fillId="0" borderId="10" xfId="52" applyNumberFormat="1" applyFont="1" applyFill="1" applyBorder="1" applyAlignment="1">
      <alignment horizontal="right"/>
      <protection/>
    </xf>
    <xf numFmtId="3" fontId="0" fillId="0" borderId="0" xfId="0" applyNumberFormat="1" applyAlignment="1">
      <alignment/>
    </xf>
    <xf numFmtId="187" fontId="0" fillId="0" borderId="0" xfId="0" applyNumberFormat="1" applyAlignment="1">
      <alignment/>
    </xf>
    <xf numFmtId="187" fontId="1" fillId="0" borderId="0" xfId="0" applyNumberFormat="1" applyFont="1" applyAlignment="1">
      <alignment/>
    </xf>
    <xf numFmtId="0" fontId="0" fillId="33" borderId="0" xfId="0" applyFont="1" applyFill="1" applyAlignment="1">
      <alignment/>
    </xf>
    <xf numFmtId="189" fontId="0" fillId="0" borderId="0" xfId="0" applyNumberFormat="1" applyAlignment="1">
      <alignment/>
    </xf>
    <xf numFmtId="0" fontId="1" fillId="34" borderId="32" xfId="0" applyFont="1" applyFill="1" applyBorder="1" applyAlignment="1">
      <alignment horizontal="center"/>
    </xf>
    <xf numFmtId="0" fontId="1" fillId="34" borderId="29" xfId="0" applyFont="1" applyFill="1" applyBorder="1" applyAlignment="1">
      <alignment horizontal="center"/>
    </xf>
    <xf numFmtId="0" fontId="13" fillId="34" borderId="32" xfId="0" applyFont="1" applyFill="1" applyBorder="1" applyAlignment="1">
      <alignment horizontal="center"/>
    </xf>
    <xf numFmtId="0" fontId="13" fillId="34" borderId="29" xfId="0" applyFont="1" applyFill="1" applyBorder="1" applyAlignment="1">
      <alignment horizontal="center"/>
    </xf>
    <xf numFmtId="0" fontId="29"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horizontal="left" vertical="top" wrapText="1"/>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Normal 3"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76200</xdr:rowOff>
    </xdr:from>
    <xdr:to>
      <xdr:col>5</xdr:col>
      <xdr:colOff>0</xdr:colOff>
      <xdr:row>43</xdr:row>
      <xdr:rowOff>114300</xdr:rowOff>
    </xdr:to>
    <xdr:sp>
      <xdr:nvSpPr>
        <xdr:cNvPr id="1" name="Text Box 1"/>
        <xdr:cNvSpPr txBox="1">
          <a:spLocks noChangeArrowheads="1"/>
        </xdr:cNvSpPr>
      </xdr:nvSpPr>
      <xdr:spPr>
        <a:xfrm>
          <a:off x="76200" y="6048375"/>
          <a:ext cx="4857750" cy="1990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1) Det forudsættes at private lodsejere i alt gennemfører 1.600 ha vådområder svarende til ca. 180 t N. Tilskud/afslag gives til lodsejeren af Fødevareministeriet efter høring af vandoplandsstyregruppen. Privat andel forudsættes fordelt forholdsmæssigt til vandoplande efter effektfordelingen.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hektarangivelse samlet pr. hovedvandopland og er vejledende, idet der her er anvendt en N-effektivitet på 113 kg N/ha/år. Ved højere effektivitet kræves færre hektar.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Kommuneandelen udtrykker de udgifter som kommunerne håndterer i projekterne. I tallet indgår ikke midler til "opsøgende arb." idet disse fordeles direkte til kommunerne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P-ådals økonomien skal endnu ikke budgetlægges - afvent nærmere information.</a:t>
          </a:r>
        </a:p>
      </xdr:txBody>
    </xdr:sp>
    <xdr:clientData/>
  </xdr:twoCellAnchor>
  <xdr:twoCellAnchor>
    <xdr:from>
      <xdr:col>6</xdr:col>
      <xdr:colOff>19050</xdr:colOff>
      <xdr:row>31</xdr:row>
      <xdr:rowOff>104775</xdr:rowOff>
    </xdr:from>
    <xdr:to>
      <xdr:col>9</xdr:col>
      <xdr:colOff>323850</xdr:colOff>
      <xdr:row>44</xdr:row>
      <xdr:rowOff>47625</xdr:rowOff>
    </xdr:to>
    <xdr:sp>
      <xdr:nvSpPr>
        <xdr:cNvPr id="2" name="Text Box 2"/>
        <xdr:cNvSpPr txBox="1">
          <a:spLocks noChangeArrowheads="1"/>
        </xdr:cNvSpPr>
      </xdr:nvSpPr>
      <xdr:spPr>
        <a:xfrm>
          <a:off x="5581650" y="6076950"/>
          <a:ext cx="2324100" cy="2057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Hovedregnestykke
</a:t>
          </a:r>
          <a:r>
            <a:rPr lang="en-US" cap="none" sz="1000" b="0" i="0" u="none" baseline="0">
              <a:solidFill>
                <a:srgbClr val="000000"/>
              </a:solidFill>
              <a:latin typeface="Arial"/>
              <a:ea typeface="Arial"/>
              <a:cs typeface="Arial"/>
            </a:rPr>
            <a:t>(mio.kr.)
</a:t>
          </a:r>
          <a:r>
            <a:rPr lang="en-US" cap="none" sz="1000" b="0" i="0" u="none" baseline="0">
              <a:solidFill>
                <a:srgbClr val="000000"/>
              </a:solidFill>
              <a:latin typeface="Arial"/>
              <a:ea typeface="Arial"/>
              <a:cs typeface="Arial"/>
            </a:rPr>
            <a:t>I alt vådområder og P-ådale: 1058,2 
</a:t>
          </a:r>
          <a:r>
            <a:rPr lang="en-US" cap="none" sz="1000" b="0" i="0" u="none" baseline="0">
              <a:solidFill>
                <a:srgbClr val="000000"/>
              </a:solidFill>
              <a:latin typeface="Arial"/>
              <a:ea typeface="Arial"/>
              <a:cs typeface="Arial"/>
            </a:rPr>
            <a:t>heraf P-ådale : 82,2
</a:t>
          </a:r>
          <a:r>
            <a:rPr lang="en-US" cap="none" sz="1000" b="0" i="0" u="none" baseline="0">
              <a:solidFill>
                <a:srgbClr val="000000"/>
              </a:solidFill>
              <a:latin typeface="Arial"/>
              <a:ea typeface="Arial"/>
              <a:cs typeface="Arial"/>
            </a:rPr>
            <a:t>heraf vådområder : 976,0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Fsa. vådområder 976,0
</a:t>
          </a:r>
          <a:r>
            <a:rPr lang="en-US" cap="none" sz="1000" b="0" i="0" u="none" baseline="0">
              <a:solidFill>
                <a:srgbClr val="000000"/>
              </a:solidFill>
              <a:latin typeface="Arial"/>
              <a:ea typeface="Arial"/>
              <a:cs typeface="Arial"/>
            </a:rPr>
            <a:t>- heraf opsøgendende.. : 8,8
</a:t>
          </a:r>
          <a:r>
            <a:rPr lang="en-US" cap="none" sz="1000" b="0" i="0" u="none" baseline="0">
              <a:solidFill>
                <a:srgbClr val="000000"/>
              </a:solidFill>
              <a:latin typeface="Arial"/>
              <a:ea typeface="Arial"/>
              <a:cs typeface="Arial"/>
            </a:rPr>
            <a:t>- heraf anlæg private projekter : 40,0
</a:t>
          </a:r>
          <a:r>
            <a:rPr lang="en-US" cap="none" sz="1000" b="0" i="0" u="none" baseline="0">
              <a:solidFill>
                <a:srgbClr val="000000"/>
              </a:solidFill>
              <a:latin typeface="Arial"/>
              <a:ea typeface="Arial"/>
              <a:cs typeface="Arial"/>
            </a:rPr>
            <a:t>- heraf private projekter : 92,4
</a:t>
          </a:r>
          <a:r>
            <a:rPr lang="en-US" cap="none" sz="1000" b="0" i="0" u="none" baseline="0">
              <a:solidFill>
                <a:srgbClr val="000000"/>
              </a:solidFill>
              <a:latin typeface="Arial"/>
              <a:ea typeface="Arial"/>
              <a:cs typeface="Arial"/>
            </a:rPr>
            <a:t>- heraf MIM adm : 10,8
</a:t>
          </a:r>
          <a:r>
            <a:rPr lang="en-US" cap="none" sz="1000" b="0" i="0" u="none" baseline="0">
              <a:solidFill>
                <a:srgbClr val="000000"/>
              </a:solidFill>
              <a:latin typeface="Arial"/>
              <a:ea typeface="Arial"/>
              <a:cs typeface="Arial"/>
            </a:rPr>
            <a:t>Til restfordeling : 824,0 (anvendt ovenfor)</a:t>
          </a:r>
        </a:p>
      </xdr:txBody>
    </xdr:sp>
    <xdr:clientData/>
  </xdr:twoCellAnchor>
  <xdr:twoCellAnchor>
    <xdr:from>
      <xdr:col>12</xdr:col>
      <xdr:colOff>685800</xdr:colOff>
      <xdr:row>30</xdr:row>
      <xdr:rowOff>38100</xdr:rowOff>
    </xdr:from>
    <xdr:to>
      <xdr:col>12</xdr:col>
      <xdr:colOff>685800</xdr:colOff>
      <xdr:row>31</xdr:row>
      <xdr:rowOff>142875</xdr:rowOff>
    </xdr:to>
    <xdr:sp>
      <xdr:nvSpPr>
        <xdr:cNvPr id="3" name="Line 3"/>
        <xdr:cNvSpPr>
          <a:spLocks/>
        </xdr:cNvSpPr>
      </xdr:nvSpPr>
      <xdr:spPr>
        <a:xfrm>
          <a:off x="11487150" y="58483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93"/>
  <sheetViews>
    <sheetView tabSelected="1" zoomScale="115" zoomScaleNormal="115" zoomScalePageLayoutView="0" workbookViewId="0" topLeftCell="A17">
      <selection activeCell="A24" sqref="A24"/>
    </sheetView>
  </sheetViews>
  <sheetFormatPr defaultColWidth="9.140625" defaultRowHeight="12.75"/>
  <cols>
    <col min="1" max="1" width="3.8515625" style="0" customWidth="1"/>
    <col min="2" max="2" width="31.140625" style="0" customWidth="1"/>
    <col min="3" max="3" width="15.140625" style="0" customWidth="1"/>
    <col min="4" max="4" width="21.140625" style="0" customWidth="1"/>
    <col min="5" max="5" width="19.8515625" style="0" customWidth="1"/>
    <col min="6" max="6" width="13.00390625" style="0" customWidth="1"/>
    <col min="7" max="7" width="9.00390625" style="0" customWidth="1"/>
    <col min="8" max="8" width="11.00390625" style="0" customWidth="1"/>
    <col min="9" max="9" width="13.421875" style="0" customWidth="1"/>
    <col min="10" max="10" width="15.00390625" style="0" bestFit="1" customWidth="1"/>
    <col min="11" max="11" width="12.140625" style="0" customWidth="1"/>
    <col min="12" max="12" width="15.57421875" style="0" bestFit="1" customWidth="1"/>
    <col min="13" max="13" width="14.57421875" style="0" customWidth="1"/>
    <col min="14" max="15" width="11.57421875" style="0" customWidth="1"/>
    <col min="16" max="16" width="7.57421875" style="0" customWidth="1"/>
    <col min="17" max="17" width="17.57421875" style="0" bestFit="1" customWidth="1"/>
    <col min="19" max="20" width="11.421875" style="0" bestFit="1" customWidth="1"/>
  </cols>
  <sheetData>
    <row r="1" spans="1:17" ht="33.75">
      <c r="A1" s="42"/>
      <c r="B1" s="9" t="s">
        <v>43</v>
      </c>
      <c r="C1" s="42"/>
      <c r="D1" s="3"/>
      <c r="E1" s="93"/>
      <c r="F1" s="3"/>
      <c r="G1" s="3"/>
      <c r="H1" s="3"/>
      <c r="I1" s="43" t="s">
        <v>44</v>
      </c>
      <c r="J1" s="3" t="s">
        <v>110</v>
      </c>
      <c r="K1" s="3"/>
      <c r="L1" s="3"/>
      <c r="M1" s="3"/>
      <c r="N1" s="206" t="s">
        <v>142</v>
      </c>
      <c r="O1" s="207"/>
      <c r="P1" s="3"/>
      <c r="Q1" s="3"/>
    </row>
    <row r="2" spans="1:17" ht="18">
      <c r="A2" s="3"/>
      <c r="B2" s="48" t="s">
        <v>147</v>
      </c>
      <c r="C2" s="3"/>
      <c r="D2" s="3"/>
      <c r="E2" s="3"/>
      <c r="F2" s="3"/>
      <c r="G2" s="3"/>
      <c r="H2" s="3"/>
      <c r="I2" s="3"/>
      <c r="J2" s="3"/>
      <c r="K2" s="3"/>
      <c r="L2" s="3"/>
      <c r="M2" s="3"/>
      <c r="N2" s="3"/>
      <c r="O2" s="3"/>
      <c r="P2" s="3"/>
      <c r="Q2" s="3"/>
    </row>
    <row r="3" spans="1:17" ht="26.25">
      <c r="A3" s="3"/>
      <c r="B3" s="9" t="s">
        <v>2</v>
      </c>
      <c r="C3" s="3"/>
      <c r="D3" s="32" t="s">
        <v>264</v>
      </c>
      <c r="E3" s="2"/>
      <c r="F3" s="3"/>
      <c r="G3" s="4" t="s">
        <v>0</v>
      </c>
      <c r="H3" s="3"/>
      <c r="I3" s="2">
        <v>59</v>
      </c>
      <c r="J3" s="2"/>
      <c r="K3" s="3"/>
      <c r="L3" s="3"/>
      <c r="M3" s="3"/>
      <c r="N3" s="3"/>
      <c r="O3" s="3"/>
      <c r="P3" s="3"/>
      <c r="Q3" s="3"/>
    </row>
    <row r="4" spans="1:17" ht="14.25">
      <c r="A4" s="3"/>
      <c r="B4" s="3"/>
      <c r="C4" s="82"/>
      <c r="D4" s="4"/>
      <c r="E4" s="4"/>
      <c r="F4" s="4"/>
      <c r="G4" s="4" t="s">
        <v>1</v>
      </c>
      <c r="H4" s="3"/>
      <c r="I4" s="214" t="s">
        <v>281</v>
      </c>
      <c r="J4" s="2"/>
      <c r="K4" s="3"/>
      <c r="L4" s="3"/>
      <c r="M4" s="3"/>
      <c r="N4" s="3"/>
      <c r="O4" s="3"/>
      <c r="P4" s="3"/>
      <c r="Q4" s="3"/>
    </row>
    <row r="5" spans="1:17" ht="15">
      <c r="A5" s="3"/>
      <c r="B5" s="3"/>
      <c r="C5" s="84"/>
      <c r="D5" s="83" t="s">
        <v>45</v>
      </c>
      <c r="E5" s="3"/>
      <c r="F5" s="4"/>
      <c r="G5" s="3"/>
      <c r="H5" s="3"/>
      <c r="I5" s="3"/>
      <c r="J5" s="2" t="s">
        <v>271</v>
      </c>
      <c r="K5" s="2"/>
      <c r="L5" s="2"/>
      <c r="M5" s="2"/>
      <c r="N5" s="3"/>
      <c r="O5" s="11" t="s">
        <v>32</v>
      </c>
      <c r="P5" s="11"/>
      <c r="Q5" s="3"/>
    </row>
    <row r="6" spans="1:17" ht="23.25">
      <c r="A6" s="4"/>
      <c r="B6" s="50" t="s">
        <v>3</v>
      </c>
      <c r="C6" s="4"/>
      <c r="D6" s="4"/>
      <c r="E6" s="4"/>
      <c r="F6" s="4"/>
      <c r="G6" s="3"/>
      <c r="H6" s="3"/>
      <c r="I6" s="3"/>
      <c r="J6" s="3"/>
      <c r="K6" s="3"/>
      <c r="L6" s="3"/>
      <c r="M6" s="3"/>
      <c r="N6" s="3"/>
      <c r="O6" s="3"/>
      <c r="P6" s="3"/>
      <c r="Q6" s="3"/>
    </row>
    <row r="7" spans="1:17" ht="18">
      <c r="A7" s="48" t="s">
        <v>38</v>
      </c>
      <c r="B7" s="12" t="s">
        <v>20</v>
      </c>
      <c r="C7" s="4"/>
      <c r="D7" s="4"/>
      <c r="E7" s="4"/>
      <c r="F7" s="4"/>
      <c r="G7" s="3"/>
      <c r="H7" s="3"/>
      <c r="I7" s="3"/>
      <c r="J7" s="3"/>
      <c r="K7" s="3"/>
      <c r="L7" s="3"/>
      <c r="M7" s="3"/>
      <c r="N7" s="3"/>
      <c r="O7" s="86"/>
      <c r="P7" s="86"/>
      <c r="Q7" s="87"/>
    </row>
    <row r="8" spans="1:17" ht="77.25" thickBot="1">
      <c r="A8" s="5" t="s">
        <v>11</v>
      </c>
      <c r="B8" s="182" t="s">
        <v>132</v>
      </c>
      <c r="C8" s="33" t="s">
        <v>19</v>
      </c>
      <c r="D8" s="33" t="s">
        <v>27</v>
      </c>
      <c r="E8" s="34" t="s">
        <v>4</v>
      </c>
      <c r="F8" s="33" t="s">
        <v>26</v>
      </c>
      <c r="G8" s="182" t="s">
        <v>131</v>
      </c>
      <c r="H8" s="182" t="s">
        <v>130</v>
      </c>
      <c r="I8" s="182" t="s">
        <v>129</v>
      </c>
      <c r="J8" s="33" t="s">
        <v>15</v>
      </c>
      <c r="K8" s="33" t="s">
        <v>16</v>
      </c>
      <c r="L8" s="33" t="s">
        <v>35</v>
      </c>
      <c r="M8" s="182" t="s">
        <v>128</v>
      </c>
      <c r="N8" s="33" t="s">
        <v>5</v>
      </c>
      <c r="O8" s="85" t="s">
        <v>6</v>
      </c>
      <c r="P8" s="183" t="s">
        <v>133</v>
      </c>
      <c r="Q8" s="184" t="s">
        <v>134</v>
      </c>
    </row>
    <row r="9" spans="1:17" ht="15.75">
      <c r="A9" s="42"/>
      <c r="B9" s="42"/>
      <c r="C9" s="10"/>
      <c r="D9" s="10"/>
      <c r="E9" s="13" t="s">
        <v>7</v>
      </c>
      <c r="F9" s="52">
        <f>SUM(F10:F34)</f>
        <v>256.88300000000004</v>
      </c>
      <c r="G9" s="14">
        <f>SUM(G10:G34)</f>
        <v>-271.3000000000002</v>
      </c>
      <c r="H9" s="52">
        <f>SUM(H10:H34)</f>
        <v>2346.1400000000003</v>
      </c>
      <c r="I9" s="14">
        <f>SUM(I10:I34)</f>
        <v>10630247.17</v>
      </c>
      <c r="J9" s="10"/>
      <c r="K9" s="10"/>
      <c r="L9" s="56">
        <f>SUM(L10:L34)</f>
        <v>318676949.95</v>
      </c>
      <c r="M9" s="56">
        <f>SUM(M10:M34)</f>
        <v>260731389</v>
      </c>
      <c r="N9" s="10"/>
      <c r="O9" s="10"/>
      <c r="P9" s="10"/>
      <c r="Q9" s="10"/>
    </row>
    <row r="10" spans="1:20" ht="15">
      <c r="A10" s="60"/>
      <c r="B10" s="61" t="s">
        <v>158</v>
      </c>
      <c r="C10" s="61" t="s">
        <v>159</v>
      </c>
      <c r="D10" s="61" t="s">
        <v>159</v>
      </c>
      <c r="E10" s="61" t="s">
        <v>152</v>
      </c>
      <c r="F10" s="62">
        <v>13.4</v>
      </c>
      <c r="G10" s="77"/>
      <c r="H10" s="62">
        <v>94.6</v>
      </c>
      <c r="I10" s="66">
        <v>90924</v>
      </c>
      <c r="J10" s="67" t="s">
        <v>153</v>
      </c>
      <c r="K10" s="67" t="s">
        <v>155</v>
      </c>
      <c r="L10" s="68">
        <v>15914393</v>
      </c>
      <c r="M10" s="68">
        <v>12996293</v>
      </c>
      <c r="N10" s="67" t="s">
        <v>160</v>
      </c>
      <c r="O10" s="67" t="s">
        <v>186</v>
      </c>
      <c r="P10" s="67" t="s">
        <v>157</v>
      </c>
      <c r="Q10" s="61" t="s">
        <v>33</v>
      </c>
      <c r="T10" s="212"/>
    </row>
    <row r="11" spans="1:20" ht="15">
      <c r="A11" s="60"/>
      <c r="B11" s="61" t="s">
        <v>161</v>
      </c>
      <c r="C11" s="61" t="s">
        <v>162</v>
      </c>
      <c r="D11" s="61" t="s">
        <v>162</v>
      </c>
      <c r="E11" s="61" t="s">
        <v>163</v>
      </c>
      <c r="F11" s="62">
        <v>19.889</v>
      </c>
      <c r="G11" s="77"/>
      <c r="H11" s="62">
        <v>215.7</v>
      </c>
      <c r="I11" s="66">
        <v>369987</v>
      </c>
      <c r="J11" s="67" t="s">
        <v>153</v>
      </c>
      <c r="K11" s="67" t="s">
        <v>155</v>
      </c>
      <c r="L11" s="68">
        <v>20353306</v>
      </c>
      <c r="M11" s="68">
        <v>16933306</v>
      </c>
      <c r="N11" s="67" t="s">
        <v>276</v>
      </c>
      <c r="O11" s="67" t="s">
        <v>221</v>
      </c>
      <c r="P11" s="67" t="s">
        <v>157</v>
      </c>
      <c r="Q11" s="61" t="s">
        <v>33</v>
      </c>
      <c r="S11" s="215"/>
      <c r="T11" s="212"/>
    </row>
    <row r="12" spans="1:20" s="1" customFormat="1" ht="15">
      <c r="A12" s="60"/>
      <c r="B12" s="61" t="s">
        <v>167</v>
      </c>
      <c r="C12" s="61" t="s">
        <v>159</v>
      </c>
      <c r="D12" s="61" t="s">
        <v>159</v>
      </c>
      <c r="E12" s="61" t="s">
        <v>152</v>
      </c>
      <c r="F12" s="62">
        <v>8.797</v>
      </c>
      <c r="G12" s="77"/>
      <c r="H12" s="62">
        <v>52.67</v>
      </c>
      <c r="I12" s="66">
        <v>276095</v>
      </c>
      <c r="J12" s="67" t="s">
        <v>153</v>
      </c>
      <c r="K12" s="67" t="s">
        <v>168</v>
      </c>
      <c r="L12" s="68">
        <v>7733036</v>
      </c>
      <c r="M12" s="68">
        <v>6280036</v>
      </c>
      <c r="N12" s="67" t="s">
        <v>169</v>
      </c>
      <c r="O12" s="67" t="s">
        <v>186</v>
      </c>
      <c r="P12" s="67" t="s">
        <v>157</v>
      </c>
      <c r="Q12" s="61" t="s">
        <v>33</v>
      </c>
      <c r="T12" s="213"/>
    </row>
    <row r="13" spans="1:17" ht="15">
      <c r="A13" s="60"/>
      <c r="B13" s="61" t="s">
        <v>170</v>
      </c>
      <c r="C13" s="61" t="s">
        <v>171</v>
      </c>
      <c r="D13" s="61" t="s">
        <v>171</v>
      </c>
      <c r="E13" s="61" t="s">
        <v>172</v>
      </c>
      <c r="F13" s="62">
        <v>3.6</v>
      </c>
      <c r="G13" s="77"/>
      <c r="H13" s="62">
        <v>42</v>
      </c>
      <c r="I13" s="66">
        <v>578326</v>
      </c>
      <c r="J13" s="67" t="s">
        <v>173</v>
      </c>
      <c r="K13" s="67" t="s">
        <v>174</v>
      </c>
      <c r="L13" s="68">
        <v>4418061</v>
      </c>
      <c r="M13" s="68">
        <v>3858061</v>
      </c>
      <c r="N13" s="67" t="s">
        <v>175</v>
      </c>
      <c r="O13" s="67" t="s">
        <v>272</v>
      </c>
      <c r="P13" s="67" t="s">
        <v>157</v>
      </c>
      <c r="Q13" s="61" t="s">
        <v>33</v>
      </c>
    </row>
    <row r="14" spans="1:17" ht="15">
      <c r="A14" s="60"/>
      <c r="B14" s="61" t="s">
        <v>176</v>
      </c>
      <c r="C14" s="61" t="s">
        <v>171</v>
      </c>
      <c r="D14" s="61" t="s">
        <v>171</v>
      </c>
      <c r="E14" s="61" t="s">
        <v>172</v>
      </c>
      <c r="F14" s="62">
        <v>1.931</v>
      </c>
      <c r="G14" s="77">
        <v>-98.3</v>
      </c>
      <c r="H14" s="62">
        <v>13.78</v>
      </c>
      <c r="I14" s="66">
        <v>245249.17</v>
      </c>
      <c r="J14" s="67" t="s">
        <v>177</v>
      </c>
      <c r="K14" s="67" t="s">
        <v>178</v>
      </c>
      <c r="L14" s="68">
        <v>2064925</v>
      </c>
      <c r="M14" s="68">
        <v>1839925</v>
      </c>
      <c r="N14" s="67" t="s">
        <v>265</v>
      </c>
      <c r="O14" s="67" t="s">
        <v>275</v>
      </c>
      <c r="P14" s="67" t="s">
        <v>157</v>
      </c>
      <c r="Q14" s="61" t="s">
        <v>36</v>
      </c>
    </row>
    <row r="15" spans="1:17" ht="15">
      <c r="A15" s="60"/>
      <c r="B15" s="61" t="s">
        <v>180</v>
      </c>
      <c r="C15" s="61" t="s">
        <v>181</v>
      </c>
      <c r="D15" s="61" t="s">
        <v>181</v>
      </c>
      <c r="E15" s="61" t="s">
        <v>152</v>
      </c>
      <c r="F15" s="62">
        <v>0.29</v>
      </c>
      <c r="G15" s="77"/>
      <c r="H15" s="62">
        <v>2.5</v>
      </c>
      <c r="I15" s="66">
        <v>163761</v>
      </c>
      <c r="J15" s="67" t="s">
        <v>154</v>
      </c>
      <c r="K15" s="67" t="s">
        <v>174</v>
      </c>
      <c r="L15" s="68">
        <v>336080</v>
      </c>
      <c r="M15" s="68">
        <v>250080</v>
      </c>
      <c r="N15" s="67" t="s">
        <v>182</v>
      </c>
      <c r="O15" s="67" t="s">
        <v>177</v>
      </c>
      <c r="P15" s="67" t="s">
        <v>157</v>
      </c>
      <c r="Q15" s="61" t="s">
        <v>33</v>
      </c>
    </row>
    <row r="16" spans="1:17" ht="15">
      <c r="A16" s="60"/>
      <c r="B16" s="61" t="s">
        <v>183</v>
      </c>
      <c r="C16" s="61" t="s">
        <v>184</v>
      </c>
      <c r="D16" s="61" t="s">
        <v>184</v>
      </c>
      <c r="E16" s="61" t="s">
        <v>152</v>
      </c>
      <c r="F16" s="62">
        <v>6.3</v>
      </c>
      <c r="G16" s="77"/>
      <c r="H16" s="62">
        <v>47.7</v>
      </c>
      <c r="I16" s="66">
        <v>280560</v>
      </c>
      <c r="J16" s="67" t="s">
        <v>173</v>
      </c>
      <c r="K16" s="67" t="s">
        <v>182</v>
      </c>
      <c r="L16" s="68">
        <v>7111000</v>
      </c>
      <c r="M16" s="68">
        <v>6475000</v>
      </c>
      <c r="N16" s="67" t="s">
        <v>185</v>
      </c>
      <c r="O16" s="67" t="s">
        <v>282</v>
      </c>
      <c r="P16" s="67" t="s">
        <v>157</v>
      </c>
      <c r="Q16" s="61" t="s">
        <v>36</v>
      </c>
    </row>
    <row r="17" spans="1:17" ht="15">
      <c r="A17" s="60"/>
      <c r="B17" s="61" t="s">
        <v>187</v>
      </c>
      <c r="C17" s="61" t="s">
        <v>171</v>
      </c>
      <c r="D17" s="61" t="s">
        <v>171</v>
      </c>
      <c r="E17" s="61" t="s">
        <v>172</v>
      </c>
      <c r="F17" s="62">
        <v>3.883</v>
      </c>
      <c r="G17" s="77"/>
      <c r="H17" s="62">
        <v>34.2</v>
      </c>
      <c r="I17" s="66">
        <v>424238</v>
      </c>
      <c r="J17" s="67" t="s">
        <v>189</v>
      </c>
      <c r="K17" s="67" t="s">
        <v>188</v>
      </c>
      <c r="L17" s="68">
        <v>5855000</v>
      </c>
      <c r="M17" s="68">
        <v>3603040</v>
      </c>
      <c r="N17" s="67" t="s">
        <v>169</v>
      </c>
      <c r="O17" s="67" t="s">
        <v>263</v>
      </c>
      <c r="P17" s="67" t="s">
        <v>157</v>
      </c>
      <c r="Q17" s="61" t="s">
        <v>36</v>
      </c>
    </row>
    <row r="18" spans="1:17" ht="15">
      <c r="A18" s="60"/>
      <c r="B18" s="61" t="s">
        <v>190</v>
      </c>
      <c r="C18" s="61" t="s">
        <v>159</v>
      </c>
      <c r="D18" s="61" t="s">
        <v>159</v>
      </c>
      <c r="E18" s="61" t="s">
        <v>152</v>
      </c>
      <c r="F18" s="62">
        <v>12.121</v>
      </c>
      <c r="G18" s="77"/>
      <c r="H18" s="62">
        <v>99.2</v>
      </c>
      <c r="I18" s="66">
        <v>605882</v>
      </c>
      <c r="J18" s="67" t="s">
        <v>153</v>
      </c>
      <c r="K18" s="67" t="s">
        <v>169</v>
      </c>
      <c r="L18" s="68">
        <v>14731500</v>
      </c>
      <c r="M18" s="68">
        <v>11867000</v>
      </c>
      <c r="N18" s="67" t="s">
        <v>191</v>
      </c>
      <c r="O18" s="67" t="s">
        <v>280</v>
      </c>
      <c r="P18" s="67" t="s">
        <v>157</v>
      </c>
      <c r="Q18" s="61" t="s">
        <v>36</v>
      </c>
    </row>
    <row r="19" spans="1:17" ht="15">
      <c r="A19" s="60"/>
      <c r="B19" s="61" t="s">
        <v>192</v>
      </c>
      <c r="C19" s="61" t="s">
        <v>171</v>
      </c>
      <c r="D19" s="61" t="s">
        <v>171</v>
      </c>
      <c r="E19" s="61" t="s">
        <v>152</v>
      </c>
      <c r="F19" s="62">
        <v>3.9</v>
      </c>
      <c r="G19" s="77"/>
      <c r="H19" s="62">
        <v>48</v>
      </c>
      <c r="I19" s="66">
        <v>260044</v>
      </c>
      <c r="J19" s="67" t="s">
        <v>193</v>
      </c>
      <c r="K19" s="67" t="s">
        <v>166</v>
      </c>
      <c r="L19" s="68">
        <v>6264939</v>
      </c>
      <c r="M19" s="68">
        <v>5195739</v>
      </c>
      <c r="N19" s="67" t="s">
        <v>169</v>
      </c>
      <c r="O19" s="67" t="s">
        <v>272</v>
      </c>
      <c r="P19" s="67" t="s">
        <v>157</v>
      </c>
      <c r="Q19" s="61" t="s">
        <v>33</v>
      </c>
    </row>
    <row r="20" spans="1:19" ht="15">
      <c r="A20" s="60"/>
      <c r="B20" s="61" t="s">
        <v>194</v>
      </c>
      <c r="C20" s="61" t="s">
        <v>195</v>
      </c>
      <c r="D20" s="61" t="s">
        <v>195</v>
      </c>
      <c r="E20" s="61" t="s">
        <v>172</v>
      </c>
      <c r="F20" s="62">
        <v>13.574</v>
      </c>
      <c r="G20" s="77">
        <v>-1450</v>
      </c>
      <c r="H20" s="62">
        <v>159.5</v>
      </c>
      <c r="I20" s="66">
        <v>815478</v>
      </c>
      <c r="J20" s="67" t="s">
        <v>189</v>
      </c>
      <c r="K20" s="67" t="s">
        <v>196</v>
      </c>
      <c r="L20" s="68">
        <v>16076968</v>
      </c>
      <c r="M20" s="68">
        <v>13670899</v>
      </c>
      <c r="N20" s="67" t="s">
        <v>197</v>
      </c>
      <c r="O20" s="67" t="s">
        <v>262</v>
      </c>
      <c r="P20" s="67" t="s">
        <v>157</v>
      </c>
      <c r="Q20" s="61" t="s">
        <v>33</v>
      </c>
      <c r="S20" s="211"/>
    </row>
    <row r="21" spans="1:17" ht="15">
      <c r="A21" s="60"/>
      <c r="B21" s="61" t="s">
        <v>200</v>
      </c>
      <c r="C21" s="61" t="s">
        <v>184</v>
      </c>
      <c r="D21" s="61" t="s">
        <v>184</v>
      </c>
      <c r="E21" s="61" t="s">
        <v>152</v>
      </c>
      <c r="F21" s="62">
        <v>18</v>
      </c>
      <c r="G21" s="77"/>
      <c r="H21" s="62">
        <v>133</v>
      </c>
      <c r="I21" s="66">
        <v>657363</v>
      </c>
      <c r="J21" s="67" t="s">
        <v>168</v>
      </c>
      <c r="K21" s="67" t="s">
        <v>199</v>
      </c>
      <c r="L21" s="68">
        <v>24547100</v>
      </c>
      <c r="M21" s="68">
        <v>20467100</v>
      </c>
      <c r="N21" s="67" t="s">
        <v>201</v>
      </c>
      <c r="O21" s="67" t="s">
        <v>273</v>
      </c>
      <c r="P21" s="67" t="s">
        <v>157</v>
      </c>
      <c r="Q21" s="61" t="s">
        <v>36</v>
      </c>
    </row>
    <row r="22" spans="1:17" ht="15">
      <c r="A22" s="60"/>
      <c r="B22" s="61" t="s">
        <v>202</v>
      </c>
      <c r="C22" s="61" t="s">
        <v>203</v>
      </c>
      <c r="D22" s="61" t="s">
        <v>203</v>
      </c>
      <c r="E22" s="61" t="s">
        <v>152</v>
      </c>
      <c r="F22" s="62">
        <v>4.8</v>
      </c>
      <c r="G22" s="77">
        <v>-380</v>
      </c>
      <c r="H22" s="62">
        <v>28</v>
      </c>
      <c r="I22" s="66">
        <v>371555</v>
      </c>
      <c r="J22" s="67" t="s">
        <v>188</v>
      </c>
      <c r="K22" s="67" t="s">
        <v>201</v>
      </c>
      <c r="L22" s="68">
        <v>3870955</v>
      </c>
      <c r="M22" s="68">
        <v>3400905</v>
      </c>
      <c r="N22" s="67" t="s">
        <v>201</v>
      </c>
      <c r="O22" s="67" t="s">
        <v>204</v>
      </c>
      <c r="P22" s="67" t="s">
        <v>157</v>
      </c>
      <c r="Q22" s="61" t="s">
        <v>33</v>
      </c>
    </row>
    <row r="23" spans="1:17" ht="15">
      <c r="A23" s="60"/>
      <c r="B23" s="61" t="s">
        <v>205</v>
      </c>
      <c r="C23" s="61" t="s">
        <v>266</v>
      </c>
      <c r="D23" s="61" t="s">
        <v>171</v>
      </c>
      <c r="E23" s="61" t="s">
        <v>152</v>
      </c>
      <c r="F23" s="62">
        <v>2.231</v>
      </c>
      <c r="G23" s="77"/>
      <c r="H23" s="62">
        <v>23.82</v>
      </c>
      <c r="I23" s="66">
        <v>318252</v>
      </c>
      <c r="J23" s="67" t="s">
        <v>206</v>
      </c>
      <c r="K23" s="67" t="s">
        <v>199</v>
      </c>
      <c r="L23" s="68">
        <v>4212700</v>
      </c>
      <c r="M23" s="68">
        <v>3779750</v>
      </c>
      <c r="N23" s="67" t="s">
        <v>207</v>
      </c>
      <c r="O23" s="67" t="s">
        <v>280</v>
      </c>
      <c r="P23" s="67" t="s">
        <v>208</v>
      </c>
      <c r="Q23" s="61" t="s">
        <v>36</v>
      </c>
    </row>
    <row r="24" spans="1:17" ht="15">
      <c r="A24" s="60"/>
      <c r="B24" s="61" t="s">
        <v>209</v>
      </c>
      <c r="C24" s="61" t="s">
        <v>210</v>
      </c>
      <c r="D24" s="61" t="s">
        <v>210</v>
      </c>
      <c r="E24" s="61" t="s">
        <v>152</v>
      </c>
      <c r="F24" s="62">
        <v>2.466</v>
      </c>
      <c r="G24" s="77">
        <v>-636</v>
      </c>
      <c r="H24" s="62">
        <v>11</v>
      </c>
      <c r="I24" s="66">
        <v>297899</v>
      </c>
      <c r="J24" s="67" t="s">
        <v>211</v>
      </c>
      <c r="K24" s="67" t="s">
        <v>201</v>
      </c>
      <c r="L24" s="68">
        <v>3954330</v>
      </c>
      <c r="M24" s="68">
        <v>3684330</v>
      </c>
      <c r="N24" s="67" t="s">
        <v>201</v>
      </c>
      <c r="O24" s="67" t="s">
        <v>263</v>
      </c>
      <c r="P24" s="67" t="s">
        <v>157</v>
      </c>
      <c r="Q24" s="61" t="s">
        <v>36</v>
      </c>
    </row>
    <row r="25" spans="1:17" ht="15">
      <c r="A25" s="60"/>
      <c r="B25" s="61" t="s">
        <v>212</v>
      </c>
      <c r="C25" s="61" t="s">
        <v>159</v>
      </c>
      <c r="D25" s="61" t="s">
        <v>159</v>
      </c>
      <c r="E25" s="61" t="s">
        <v>152</v>
      </c>
      <c r="F25" s="62">
        <v>44.4</v>
      </c>
      <c r="G25" s="77">
        <v>620</v>
      </c>
      <c r="H25" s="62">
        <v>390</v>
      </c>
      <c r="I25" s="66">
        <v>1111497</v>
      </c>
      <c r="J25" s="67" t="s">
        <v>199</v>
      </c>
      <c r="K25" s="67" t="s">
        <v>179</v>
      </c>
      <c r="L25" s="68">
        <v>56765700</v>
      </c>
      <c r="M25" s="68">
        <v>47015700</v>
      </c>
      <c r="N25" s="67" t="s">
        <v>179</v>
      </c>
      <c r="O25" s="67" t="s">
        <v>263</v>
      </c>
      <c r="P25" s="67" t="s">
        <v>157</v>
      </c>
      <c r="Q25" s="61" t="s">
        <v>36</v>
      </c>
    </row>
    <row r="26" spans="1:17" ht="15">
      <c r="A26" s="60"/>
      <c r="B26" s="61" t="s">
        <v>213</v>
      </c>
      <c r="C26" s="61" t="s">
        <v>162</v>
      </c>
      <c r="D26" s="61" t="s">
        <v>162</v>
      </c>
      <c r="E26" s="61" t="s">
        <v>172</v>
      </c>
      <c r="F26" s="62">
        <v>23.3</v>
      </c>
      <c r="G26" s="77">
        <v>1100</v>
      </c>
      <c r="H26" s="62">
        <v>281.4</v>
      </c>
      <c r="I26" s="66">
        <v>689758</v>
      </c>
      <c r="J26" s="67" t="s">
        <v>166</v>
      </c>
      <c r="K26" s="67" t="s">
        <v>199</v>
      </c>
      <c r="L26" s="68">
        <v>24904528</v>
      </c>
      <c r="M26" s="68">
        <v>19904528</v>
      </c>
      <c r="N26" s="67" t="s">
        <v>214</v>
      </c>
      <c r="O26" s="67" t="s">
        <v>215</v>
      </c>
      <c r="P26" s="67" t="s">
        <v>216</v>
      </c>
      <c r="Q26" s="61" t="s">
        <v>33</v>
      </c>
    </row>
    <row r="27" spans="1:17" ht="15">
      <c r="A27" s="60"/>
      <c r="B27" s="61" t="s">
        <v>217</v>
      </c>
      <c r="C27" s="61" t="s">
        <v>151</v>
      </c>
      <c r="D27" s="61" t="s">
        <v>151</v>
      </c>
      <c r="E27" s="61" t="s">
        <v>152</v>
      </c>
      <c r="F27" s="62">
        <v>3.809</v>
      </c>
      <c r="G27" s="77"/>
      <c r="H27" s="62">
        <v>27.3</v>
      </c>
      <c r="I27" s="66">
        <v>191349</v>
      </c>
      <c r="J27" s="67" t="s">
        <v>218</v>
      </c>
      <c r="K27" s="67" t="s">
        <v>219</v>
      </c>
      <c r="L27" s="68">
        <v>4413482</v>
      </c>
      <c r="M27" s="68">
        <v>3458000</v>
      </c>
      <c r="N27" s="67" t="s">
        <v>220</v>
      </c>
      <c r="O27" s="67" t="s">
        <v>283</v>
      </c>
      <c r="P27" s="67" t="s">
        <v>157</v>
      </c>
      <c r="Q27" s="61" t="s">
        <v>36</v>
      </c>
    </row>
    <row r="28" spans="1:17" ht="15">
      <c r="A28" s="60"/>
      <c r="B28" s="61" t="s">
        <v>222</v>
      </c>
      <c r="C28" s="61" t="s">
        <v>151</v>
      </c>
      <c r="D28" s="61" t="s">
        <v>151</v>
      </c>
      <c r="E28" s="61" t="s">
        <v>152</v>
      </c>
      <c r="F28" s="62">
        <v>12.656</v>
      </c>
      <c r="G28" s="77"/>
      <c r="H28" s="62">
        <v>110</v>
      </c>
      <c r="I28" s="66">
        <v>387337</v>
      </c>
      <c r="J28" s="67" t="s">
        <v>218</v>
      </c>
      <c r="K28" s="67" t="s">
        <v>223</v>
      </c>
      <c r="L28" s="68">
        <v>14476584.5</v>
      </c>
      <c r="M28" s="68">
        <v>11732835</v>
      </c>
      <c r="N28" s="67" t="s">
        <v>224</v>
      </c>
      <c r="O28" s="67" t="s">
        <v>280</v>
      </c>
      <c r="P28" s="67" t="s">
        <v>157</v>
      </c>
      <c r="Q28" s="61" t="s">
        <v>36</v>
      </c>
    </row>
    <row r="29" spans="1:17" ht="15">
      <c r="A29" s="60"/>
      <c r="B29" s="61" t="s">
        <v>225</v>
      </c>
      <c r="C29" s="61" t="s">
        <v>195</v>
      </c>
      <c r="D29" s="61" t="s">
        <v>195</v>
      </c>
      <c r="E29" s="61" t="s">
        <v>163</v>
      </c>
      <c r="F29" s="62">
        <v>12.317</v>
      </c>
      <c r="G29" s="77">
        <v>655</v>
      </c>
      <c r="H29" s="62">
        <v>175.09</v>
      </c>
      <c r="I29" s="66">
        <v>820253</v>
      </c>
      <c r="J29" s="67" t="s">
        <v>226</v>
      </c>
      <c r="K29" s="67" t="s">
        <v>196</v>
      </c>
      <c r="L29" s="68">
        <v>21249883.45</v>
      </c>
      <c r="M29" s="68">
        <v>14429883</v>
      </c>
      <c r="N29" s="67" t="s">
        <v>267</v>
      </c>
      <c r="O29" s="67" t="s">
        <v>268</v>
      </c>
      <c r="P29" s="67" t="s">
        <v>157</v>
      </c>
      <c r="Q29" s="61" t="s">
        <v>36</v>
      </c>
    </row>
    <row r="30" spans="1:17" ht="15">
      <c r="A30" s="60"/>
      <c r="B30" s="61" t="s">
        <v>227</v>
      </c>
      <c r="C30" s="61" t="s">
        <v>195</v>
      </c>
      <c r="D30" s="61" t="s">
        <v>195</v>
      </c>
      <c r="E30" s="61" t="s">
        <v>172</v>
      </c>
      <c r="F30" s="62">
        <v>2.104</v>
      </c>
      <c r="G30" s="77">
        <v>234</v>
      </c>
      <c r="H30" s="62">
        <v>20.8</v>
      </c>
      <c r="I30" s="66">
        <v>243565</v>
      </c>
      <c r="J30" s="67" t="s">
        <v>228</v>
      </c>
      <c r="K30" s="67" t="s">
        <v>229</v>
      </c>
      <c r="L30" s="68">
        <v>3145138</v>
      </c>
      <c r="M30" s="68">
        <v>2795138</v>
      </c>
      <c r="N30" s="67" t="s">
        <v>179</v>
      </c>
      <c r="O30" s="67" t="s">
        <v>278</v>
      </c>
      <c r="P30" s="67" t="s">
        <v>157</v>
      </c>
      <c r="Q30" s="61" t="s">
        <v>36</v>
      </c>
    </row>
    <row r="31" spans="1:17" ht="15">
      <c r="A31" s="60"/>
      <c r="B31" s="61" t="s">
        <v>230</v>
      </c>
      <c r="C31" s="61" t="s">
        <v>165</v>
      </c>
      <c r="D31" s="61" t="s">
        <v>165</v>
      </c>
      <c r="E31" s="61" t="s">
        <v>152</v>
      </c>
      <c r="F31" s="62">
        <v>14.411</v>
      </c>
      <c r="G31" s="77">
        <v>-551</v>
      </c>
      <c r="H31" s="62">
        <v>95</v>
      </c>
      <c r="I31" s="66">
        <v>552011</v>
      </c>
      <c r="J31" s="67" t="s">
        <v>231</v>
      </c>
      <c r="K31" s="67" t="s">
        <v>178</v>
      </c>
      <c r="L31" s="68">
        <v>19955761</v>
      </c>
      <c r="M31" s="68">
        <v>18055761</v>
      </c>
      <c r="N31" s="67" t="s">
        <v>179</v>
      </c>
      <c r="O31" s="67" t="s">
        <v>279</v>
      </c>
      <c r="P31" s="67" t="s">
        <v>157</v>
      </c>
      <c r="Q31" s="61" t="s">
        <v>36</v>
      </c>
    </row>
    <row r="32" spans="1:19" ht="15">
      <c r="A32" s="60"/>
      <c r="B32" s="61" t="s">
        <v>233</v>
      </c>
      <c r="C32" s="61" t="s">
        <v>184</v>
      </c>
      <c r="D32" s="61" t="s">
        <v>184</v>
      </c>
      <c r="E32" s="61" t="s">
        <v>163</v>
      </c>
      <c r="F32" s="62">
        <v>7.676</v>
      </c>
      <c r="G32" s="77">
        <v>-870</v>
      </c>
      <c r="H32" s="62">
        <v>61.1</v>
      </c>
      <c r="I32" s="66">
        <v>210983</v>
      </c>
      <c r="J32" s="67" t="s">
        <v>234</v>
      </c>
      <c r="K32" s="67" t="s">
        <v>156</v>
      </c>
      <c r="L32" s="68">
        <v>11341950</v>
      </c>
      <c r="M32" s="68">
        <v>9558450</v>
      </c>
      <c r="N32" s="67" t="s">
        <v>179</v>
      </c>
      <c r="O32" s="67" t="s">
        <v>273</v>
      </c>
      <c r="P32" s="67" t="s">
        <v>208</v>
      </c>
      <c r="Q32" s="61" t="s">
        <v>36</v>
      </c>
      <c r="S32" s="211"/>
    </row>
    <row r="33" spans="1:17" ht="15">
      <c r="A33" s="60"/>
      <c r="B33" s="61" t="s">
        <v>236</v>
      </c>
      <c r="C33" s="61" t="s">
        <v>171</v>
      </c>
      <c r="D33" s="61" t="s">
        <v>171</v>
      </c>
      <c r="E33" s="61" t="s">
        <v>163</v>
      </c>
      <c r="F33" s="62">
        <v>21.028</v>
      </c>
      <c r="G33" s="77">
        <v>1105</v>
      </c>
      <c r="H33" s="62">
        <v>179.78</v>
      </c>
      <c r="I33" s="66">
        <v>667881</v>
      </c>
      <c r="J33" s="67" t="s">
        <v>199</v>
      </c>
      <c r="K33" s="67" t="s">
        <v>237</v>
      </c>
      <c r="L33" s="68">
        <v>24979630</v>
      </c>
      <c r="M33" s="68">
        <v>19479630</v>
      </c>
      <c r="N33" s="67" t="s">
        <v>201</v>
      </c>
      <c r="O33" s="67" t="s">
        <v>277</v>
      </c>
      <c r="P33" s="67" t="s">
        <v>157</v>
      </c>
      <c r="Q33" s="61" t="s">
        <v>33</v>
      </c>
    </row>
    <row r="34" spans="1:17" ht="15.75" thickBot="1">
      <c r="A34" s="63"/>
      <c r="B34" s="64"/>
      <c r="C34" s="64"/>
      <c r="D34" s="64"/>
      <c r="E34" s="64"/>
      <c r="F34" s="65"/>
      <c r="G34" s="94"/>
      <c r="H34" s="65"/>
      <c r="I34" s="69"/>
      <c r="J34" s="70"/>
      <c r="K34" s="70"/>
      <c r="L34" s="71"/>
      <c r="M34" s="71"/>
      <c r="N34" s="70"/>
      <c r="O34" s="70"/>
      <c r="P34" s="70"/>
      <c r="Q34" s="61"/>
    </row>
    <row r="35" spans="1:17" ht="15.75">
      <c r="A35" s="7"/>
      <c r="B35" s="16"/>
      <c r="C35" s="16"/>
      <c r="D35" s="28" t="s">
        <v>31</v>
      </c>
      <c r="E35" s="107"/>
      <c r="F35" s="35"/>
      <c r="G35" s="108">
        <f>F9*1000/H9</f>
        <v>109.49176093498257</v>
      </c>
      <c r="H35" s="29" t="s">
        <v>9</v>
      </c>
      <c r="I35" s="36"/>
      <c r="J35" s="59"/>
      <c r="K35" s="18"/>
      <c r="L35" s="18"/>
      <c r="M35" s="17"/>
      <c r="N35" s="18"/>
      <c r="O35" s="18"/>
      <c r="P35" s="18"/>
      <c r="Q35" s="100"/>
    </row>
    <row r="36" spans="1:17" ht="18.75" thickBot="1">
      <c r="A36" s="48" t="s">
        <v>46</v>
      </c>
      <c r="B36" s="3"/>
      <c r="C36" s="16"/>
      <c r="D36" s="38" t="s">
        <v>8</v>
      </c>
      <c r="E36" s="109"/>
      <c r="F36" s="19"/>
      <c r="G36" s="110">
        <f>(I9+M9)/F9/1000</f>
        <v>1056.3627650331084</v>
      </c>
      <c r="H36" s="20" t="s">
        <v>10</v>
      </c>
      <c r="I36" s="37"/>
      <c r="J36" s="58"/>
      <c r="K36" s="18"/>
      <c r="L36" s="18"/>
      <c r="M36" s="17"/>
      <c r="N36" s="18"/>
      <c r="O36" s="18"/>
      <c r="P36" s="18"/>
      <c r="Q36" s="101"/>
    </row>
    <row r="37" spans="1:17" ht="15.75" customHeight="1">
      <c r="A37" s="76"/>
      <c r="B37" s="76" t="s">
        <v>238</v>
      </c>
      <c r="C37" s="76" t="s">
        <v>184</v>
      </c>
      <c r="D37" s="105" t="s">
        <v>184</v>
      </c>
      <c r="E37" s="105" t="s">
        <v>239</v>
      </c>
      <c r="F37" s="105">
        <v>45</v>
      </c>
      <c r="G37" s="105"/>
      <c r="H37" s="105">
        <v>388</v>
      </c>
      <c r="I37" s="106">
        <v>1530000</v>
      </c>
      <c r="J37" s="76" t="s">
        <v>201</v>
      </c>
      <c r="K37" s="76" t="s">
        <v>274</v>
      </c>
      <c r="L37" s="58" t="s">
        <v>50</v>
      </c>
      <c r="M37" s="11"/>
      <c r="N37" s="11"/>
      <c r="O37" s="11"/>
      <c r="P37" s="11"/>
      <c r="Q37" s="99" t="s">
        <v>14</v>
      </c>
    </row>
    <row r="38" spans="1:17" ht="15.75" customHeight="1">
      <c r="A38" s="76"/>
      <c r="B38" s="76"/>
      <c r="C38" s="76"/>
      <c r="D38" s="76"/>
      <c r="E38" s="76"/>
      <c r="F38" s="76"/>
      <c r="G38" s="76"/>
      <c r="H38" s="76"/>
      <c r="I38" s="96"/>
      <c r="J38" s="76"/>
      <c r="K38" s="76"/>
      <c r="L38" s="58" t="s">
        <v>50</v>
      </c>
      <c r="M38" s="11"/>
      <c r="N38" s="11"/>
      <c r="O38" s="11"/>
      <c r="P38" s="11"/>
      <c r="Q38" s="61"/>
    </row>
    <row r="39" spans="1:17" ht="15.75" customHeight="1">
      <c r="A39" s="76"/>
      <c r="B39" s="76"/>
      <c r="C39" s="76"/>
      <c r="D39" s="76"/>
      <c r="E39" s="76"/>
      <c r="F39" s="76"/>
      <c r="G39" s="76"/>
      <c r="H39" s="76"/>
      <c r="I39" s="96"/>
      <c r="J39" s="76"/>
      <c r="K39" s="76"/>
      <c r="L39" s="58" t="s">
        <v>50</v>
      </c>
      <c r="M39" s="11"/>
      <c r="N39" s="11"/>
      <c r="O39" s="11"/>
      <c r="P39" s="11"/>
      <c r="Q39" s="61"/>
    </row>
    <row r="40" spans="1:17" ht="15.75" customHeight="1">
      <c r="A40" s="76"/>
      <c r="B40" s="76"/>
      <c r="C40" s="76"/>
      <c r="D40" s="76"/>
      <c r="E40" s="76"/>
      <c r="F40" s="76"/>
      <c r="G40" s="76"/>
      <c r="H40" s="76"/>
      <c r="I40" s="96"/>
      <c r="J40" s="76"/>
      <c r="K40" s="76"/>
      <c r="L40" s="58" t="s">
        <v>50</v>
      </c>
      <c r="M40" s="11"/>
      <c r="N40" s="11"/>
      <c r="O40" s="11"/>
      <c r="P40" s="11"/>
      <c r="Q40" s="61"/>
    </row>
    <row r="41" spans="1:17" ht="15.75" customHeight="1" thickBot="1">
      <c r="A41" s="76"/>
      <c r="B41" s="76"/>
      <c r="C41" s="76"/>
      <c r="D41" s="76"/>
      <c r="E41" s="97"/>
      <c r="F41" s="97"/>
      <c r="G41" s="97"/>
      <c r="H41" s="97"/>
      <c r="I41" s="98"/>
      <c r="J41" s="76"/>
      <c r="K41" s="76"/>
      <c r="L41" s="58" t="s">
        <v>50</v>
      </c>
      <c r="M41" s="11"/>
      <c r="N41" s="11"/>
      <c r="O41" s="11"/>
      <c r="P41" s="11"/>
      <c r="Q41" s="61"/>
    </row>
    <row r="42" spans="1:17" ht="16.5" thickBot="1">
      <c r="A42" s="3"/>
      <c r="B42" s="3"/>
      <c r="C42" s="16"/>
      <c r="D42" s="16"/>
      <c r="E42" s="91" t="s">
        <v>47</v>
      </c>
      <c r="F42" s="92">
        <f>SUM(F37:F41)</f>
        <v>45</v>
      </c>
      <c r="G42" s="92">
        <f>SUM(G37:G41)</f>
        <v>0</v>
      </c>
      <c r="H42" s="92">
        <f>SUM(H37:H41)</f>
        <v>388</v>
      </c>
      <c r="I42" s="95">
        <f>SUM(I37:I41)</f>
        <v>1530000</v>
      </c>
      <c r="J42" s="58"/>
      <c r="K42" s="18"/>
      <c r="L42" s="18"/>
      <c r="M42" s="17"/>
      <c r="N42" s="18"/>
      <c r="O42" s="18"/>
      <c r="P42" s="18"/>
      <c r="Q42" s="16"/>
    </row>
    <row r="43" spans="1:17" ht="18">
      <c r="A43" s="88" t="s">
        <v>39</v>
      </c>
      <c r="B43" s="74"/>
      <c r="C43" s="16"/>
      <c r="D43" s="16"/>
      <c r="E43" s="73"/>
      <c r="F43" s="12"/>
      <c r="G43" s="27"/>
      <c r="H43" s="3"/>
      <c r="I43" s="3"/>
      <c r="J43" s="3"/>
      <c r="K43" s="3"/>
      <c r="L43" s="3"/>
      <c r="M43" s="3"/>
      <c r="N43" s="18"/>
      <c r="O43" s="18"/>
      <c r="P43" s="18"/>
      <c r="Q43" s="16"/>
    </row>
    <row r="44" spans="1:17" ht="15.75">
      <c r="A44" s="75"/>
      <c r="B44" s="76" t="s">
        <v>240</v>
      </c>
      <c r="C44" s="16" t="s">
        <v>40</v>
      </c>
      <c r="D44" s="16"/>
      <c r="E44" s="73"/>
      <c r="F44" s="12"/>
      <c r="G44" s="27"/>
      <c r="H44" s="16"/>
      <c r="I44" s="79">
        <v>300314</v>
      </c>
      <c r="J44" s="58" t="s">
        <v>143</v>
      </c>
      <c r="K44" s="18"/>
      <c r="L44" s="58"/>
      <c r="M44" s="208"/>
      <c r="N44" s="18"/>
      <c r="O44" s="18"/>
      <c r="P44" s="18"/>
      <c r="Q44" s="16" t="s">
        <v>34</v>
      </c>
    </row>
    <row r="45" spans="1:17" ht="15.75">
      <c r="A45" s="75"/>
      <c r="B45" s="76" t="s">
        <v>241</v>
      </c>
      <c r="C45" s="16" t="s">
        <v>40</v>
      </c>
      <c r="D45" s="16"/>
      <c r="E45" s="73"/>
      <c r="F45" s="12"/>
      <c r="G45" s="27"/>
      <c r="H45" s="16"/>
      <c r="I45" s="79">
        <v>484314</v>
      </c>
      <c r="J45" s="58" t="s">
        <v>143</v>
      </c>
      <c r="K45" s="18"/>
      <c r="L45" s="58"/>
      <c r="M45" s="208"/>
      <c r="N45" s="18"/>
      <c r="O45" s="18"/>
      <c r="P45" s="18"/>
      <c r="Q45" s="16" t="s">
        <v>34</v>
      </c>
    </row>
    <row r="46" spans="1:17" ht="15.75">
      <c r="A46" s="75"/>
      <c r="B46" s="76" t="s">
        <v>242</v>
      </c>
      <c r="C46" s="16" t="s">
        <v>40</v>
      </c>
      <c r="D46" s="16"/>
      <c r="E46" s="73"/>
      <c r="F46" s="12"/>
      <c r="G46" s="27"/>
      <c r="H46" s="16"/>
      <c r="I46" s="79">
        <v>128563</v>
      </c>
      <c r="J46" s="58" t="s">
        <v>143</v>
      </c>
      <c r="K46" s="18"/>
      <c r="L46" s="58"/>
      <c r="M46" s="208"/>
      <c r="N46" s="18"/>
      <c r="O46" s="18"/>
      <c r="P46" s="18"/>
      <c r="Q46" s="16" t="s">
        <v>34</v>
      </c>
    </row>
    <row r="47" spans="1:17" ht="15.75">
      <c r="A47" s="75"/>
      <c r="B47" s="76" t="s">
        <v>243</v>
      </c>
      <c r="C47" s="16" t="s">
        <v>40</v>
      </c>
      <c r="D47" s="16"/>
      <c r="E47" s="73"/>
      <c r="F47" s="12"/>
      <c r="G47" s="27"/>
      <c r="H47" s="16"/>
      <c r="I47" s="79">
        <v>445374</v>
      </c>
      <c r="J47" s="58" t="s">
        <v>143</v>
      </c>
      <c r="K47" s="18"/>
      <c r="L47" s="58"/>
      <c r="M47" s="208"/>
      <c r="N47" s="18"/>
      <c r="O47" s="18"/>
      <c r="P47" s="18"/>
      <c r="Q47" s="16" t="s">
        <v>34</v>
      </c>
    </row>
    <row r="48" spans="1:17" ht="15.75">
      <c r="A48" s="75"/>
      <c r="B48" s="76" t="s">
        <v>244</v>
      </c>
      <c r="C48" s="16" t="s">
        <v>40</v>
      </c>
      <c r="D48" s="16"/>
      <c r="E48" s="73"/>
      <c r="F48" s="12"/>
      <c r="G48" s="27"/>
      <c r="H48" s="16"/>
      <c r="I48" s="79">
        <v>85318</v>
      </c>
      <c r="J48" s="58" t="s">
        <v>143</v>
      </c>
      <c r="K48" s="18"/>
      <c r="L48" s="58"/>
      <c r="M48" s="208"/>
      <c r="N48" s="18"/>
      <c r="O48" s="18"/>
      <c r="P48" s="18"/>
      <c r="Q48" s="16" t="s">
        <v>34</v>
      </c>
    </row>
    <row r="49" spans="1:17" ht="15.75">
      <c r="A49" s="75"/>
      <c r="B49" s="76" t="s">
        <v>245</v>
      </c>
      <c r="C49" s="16" t="s">
        <v>40</v>
      </c>
      <c r="D49" s="16"/>
      <c r="E49" s="73"/>
      <c r="F49" s="12"/>
      <c r="G49" s="27"/>
      <c r="H49" s="16"/>
      <c r="I49" s="79">
        <v>29107</v>
      </c>
      <c r="J49" s="58" t="s">
        <v>143</v>
      </c>
      <c r="K49" s="18"/>
      <c r="L49" s="58"/>
      <c r="M49" s="208"/>
      <c r="N49" s="18"/>
      <c r="O49" s="18"/>
      <c r="P49" s="18"/>
      <c r="Q49" s="16" t="s">
        <v>34</v>
      </c>
    </row>
    <row r="50" spans="1:17" ht="15.75">
      <c r="A50" s="75"/>
      <c r="B50" s="76" t="s">
        <v>246</v>
      </c>
      <c r="C50" s="16" t="s">
        <v>40</v>
      </c>
      <c r="D50" s="16"/>
      <c r="E50" s="73"/>
      <c r="F50" s="12"/>
      <c r="G50" s="27"/>
      <c r="H50" s="16"/>
      <c r="I50" s="79">
        <v>438543</v>
      </c>
      <c r="J50" s="58" t="s">
        <v>143</v>
      </c>
      <c r="K50" s="18"/>
      <c r="L50" s="58"/>
      <c r="M50" s="208"/>
      <c r="N50" s="18"/>
      <c r="O50" s="18"/>
      <c r="P50" s="18"/>
      <c r="Q50" s="16" t="s">
        <v>34</v>
      </c>
    </row>
    <row r="51" spans="1:17" ht="15.75">
      <c r="A51" s="75"/>
      <c r="B51" s="76" t="s">
        <v>247</v>
      </c>
      <c r="C51" s="16" t="s">
        <v>40</v>
      </c>
      <c r="D51" s="16"/>
      <c r="E51" s="73"/>
      <c r="F51" s="12"/>
      <c r="G51" s="27"/>
      <c r="H51" s="16"/>
      <c r="I51" s="78">
        <v>645709</v>
      </c>
      <c r="J51" s="58" t="s">
        <v>144</v>
      </c>
      <c r="K51" s="18"/>
      <c r="L51" s="58"/>
      <c r="M51" s="208"/>
      <c r="N51" s="18"/>
      <c r="O51" s="18"/>
      <c r="P51" s="18"/>
      <c r="Q51" s="16" t="s">
        <v>34</v>
      </c>
    </row>
    <row r="52" spans="1:17" ht="15.75">
      <c r="A52" s="75"/>
      <c r="B52" s="76" t="s">
        <v>248</v>
      </c>
      <c r="C52" s="16" t="s">
        <v>40</v>
      </c>
      <c r="D52" s="16"/>
      <c r="E52" s="73"/>
      <c r="F52" s="12"/>
      <c r="G52" s="27"/>
      <c r="H52" s="16"/>
      <c r="I52" s="78">
        <v>449238</v>
      </c>
      <c r="J52" s="58" t="s">
        <v>145</v>
      </c>
      <c r="K52" s="18"/>
      <c r="L52" s="58"/>
      <c r="M52" s="208"/>
      <c r="N52" s="18"/>
      <c r="O52" s="18"/>
      <c r="P52" s="18"/>
      <c r="Q52" s="16" t="s">
        <v>34</v>
      </c>
    </row>
    <row r="53" spans="1:17" ht="15.75">
      <c r="A53" s="75"/>
      <c r="B53" s="76" t="s">
        <v>249</v>
      </c>
      <c r="C53" s="16" t="s">
        <v>40</v>
      </c>
      <c r="D53" s="16"/>
      <c r="E53" s="73"/>
      <c r="F53" s="12"/>
      <c r="G53" s="27"/>
      <c r="H53" s="16"/>
      <c r="I53" s="78">
        <v>36259</v>
      </c>
      <c r="J53" s="58" t="s">
        <v>143</v>
      </c>
      <c r="K53" s="18"/>
      <c r="L53" s="58"/>
      <c r="M53" s="208"/>
      <c r="N53" s="18"/>
      <c r="O53" s="18"/>
      <c r="P53" s="18"/>
      <c r="Q53" s="16" t="s">
        <v>34</v>
      </c>
    </row>
    <row r="54" spans="1:17" ht="15.75">
      <c r="A54" s="75"/>
      <c r="B54" s="76" t="s">
        <v>250</v>
      </c>
      <c r="C54" s="16" t="s">
        <v>40</v>
      </c>
      <c r="D54" s="16"/>
      <c r="E54" s="73"/>
      <c r="F54" s="12"/>
      <c r="G54" s="27"/>
      <c r="H54" s="16"/>
      <c r="I54" s="78">
        <v>57619</v>
      </c>
      <c r="J54" s="58" t="s">
        <v>143</v>
      </c>
      <c r="K54" s="18"/>
      <c r="L54" s="58"/>
      <c r="M54" s="208"/>
      <c r="N54" s="18"/>
      <c r="O54" s="18"/>
      <c r="P54" s="18"/>
      <c r="Q54" s="16" t="s">
        <v>34</v>
      </c>
    </row>
    <row r="55" spans="1:17" ht="15.75">
      <c r="A55" s="75"/>
      <c r="B55" s="76" t="s">
        <v>251</v>
      </c>
      <c r="C55" s="16" t="s">
        <v>40</v>
      </c>
      <c r="D55" s="16"/>
      <c r="E55" s="73"/>
      <c r="F55" s="12"/>
      <c r="G55" s="27"/>
      <c r="H55" s="16"/>
      <c r="I55" s="78">
        <v>418944</v>
      </c>
      <c r="J55" s="58" t="s">
        <v>143</v>
      </c>
      <c r="K55" s="18"/>
      <c r="L55" s="58"/>
      <c r="M55" s="208"/>
      <c r="N55" s="18"/>
      <c r="O55" s="18"/>
      <c r="P55" s="18"/>
      <c r="Q55" s="16" t="s">
        <v>34</v>
      </c>
    </row>
    <row r="56" spans="1:17" ht="15.75">
      <c r="A56" s="75"/>
      <c r="B56" s="76" t="s">
        <v>252</v>
      </c>
      <c r="C56" s="16" t="s">
        <v>40</v>
      </c>
      <c r="D56" s="16"/>
      <c r="E56" s="73"/>
      <c r="F56" s="12"/>
      <c r="G56" s="27"/>
      <c r="H56" s="16"/>
      <c r="I56" s="78">
        <v>9620</v>
      </c>
      <c r="J56" s="58" t="s">
        <v>143</v>
      </c>
      <c r="K56" s="18"/>
      <c r="L56" s="58"/>
      <c r="M56" s="208"/>
      <c r="N56" s="18"/>
      <c r="O56" s="18"/>
      <c r="P56" s="18"/>
      <c r="Q56" s="16" t="s">
        <v>34</v>
      </c>
    </row>
    <row r="57" spans="1:17" ht="15.75">
      <c r="A57" s="75"/>
      <c r="B57" s="76" t="s">
        <v>253</v>
      </c>
      <c r="C57" s="16" t="s">
        <v>40</v>
      </c>
      <c r="D57" s="16"/>
      <c r="E57" s="73"/>
      <c r="F57" s="12"/>
      <c r="G57" s="27"/>
      <c r="H57" s="16"/>
      <c r="I57" s="78">
        <v>67187</v>
      </c>
      <c r="J57" s="58" t="s">
        <v>143</v>
      </c>
      <c r="K57" s="18"/>
      <c r="L57" s="58"/>
      <c r="M57" s="208"/>
      <c r="N57" s="18"/>
      <c r="O57" s="18"/>
      <c r="P57" s="18"/>
      <c r="Q57" s="16" t="s">
        <v>34</v>
      </c>
    </row>
    <row r="58" spans="1:17" ht="15.75">
      <c r="A58" s="75"/>
      <c r="B58" s="76" t="s">
        <v>254</v>
      </c>
      <c r="C58" s="16" t="s">
        <v>40</v>
      </c>
      <c r="D58" s="16"/>
      <c r="E58" s="73"/>
      <c r="F58" s="12"/>
      <c r="G58" s="27"/>
      <c r="H58" s="16"/>
      <c r="I58" s="78">
        <v>112732</v>
      </c>
      <c r="J58" s="58" t="s">
        <v>143</v>
      </c>
      <c r="K58" s="18"/>
      <c r="L58" s="58"/>
      <c r="M58" s="208"/>
      <c r="N58" s="18"/>
      <c r="O58" s="18"/>
      <c r="P58" s="18"/>
      <c r="Q58" s="16" t="s">
        <v>34</v>
      </c>
    </row>
    <row r="59" spans="1:17" ht="15.75">
      <c r="A59" s="75"/>
      <c r="B59" s="76" t="s">
        <v>255</v>
      </c>
      <c r="C59" s="16" t="s">
        <v>40</v>
      </c>
      <c r="D59" s="16"/>
      <c r="E59" s="73"/>
      <c r="F59" s="12"/>
      <c r="G59" s="27"/>
      <c r="H59" s="16"/>
      <c r="I59" s="78">
        <v>170427</v>
      </c>
      <c r="J59" s="58" t="s">
        <v>143</v>
      </c>
      <c r="K59" s="18"/>
      <c r="L59" s="58"/>
      <c r="M59" s="208"/>
      <c r="N59" s="18"/>
      <c r="O59" s="18"/>
      <c r="P59" s="18"/>
      <c r="Q59" s="16" t="s">
        <v>34</v>
      </c>
    </row>
    <row r="60" spans="1:17" ht="15.75">
      <c r="A60" s="75"/>
      <c r="B60" s="76" t="s">
        <v>256</v>
      </c>
      <c r="C60" s="16" t="s">
        <v>40</v>
      </c>
      <c r="D60" s="16"/>
      <c r="E60" s="73"/>
      <c r="F60" s="12"/>
      <c r="G60" s="27"/>
      <c r="H60" s="16"/>
      <c r="I60" s="78">
        <v>283524</v>
      </c>
      <c r="J60" s="58" t="s">
        <v>143</v>
      </c>
      <c r="K60" s="18"/>
      <c r="L60" s="58"/>
      <c r="M60" s="208"/>
      <c r="N60" s="18"/>
      <c r="O60" s="18"/>
      <c r="P60" s="18"/>
      <c r="Q60" s="16" t="s">
        <v>34</v>
      </c>
    </row>
    <row r="61" spans="1:17" ht="15.75">
      <c r="A61" s="75"/>
      <c r="B61" s="76" t="s">
        <v>257</v>
      </c>
      <c r="C61" s="16" t="s">
        <v>40</v>
      </c>
      <c r="D61" s="16"/>
      <c r="E61" s="73"/>
      <c r="F61" s="12"/>
      <c r="G61" s="27"/>
      <c r="H61" s="16"/>
      <c r="I61" s="78">
        <v>251759</v>
      </c>
      <c r="J61" s="58" t="s">
        <v>143</v>
      </c>
      <c r="K61" s="18"/>
      <c r="L61" s="58"/>
      <c r="M61" s="208"/>
      <c r="N61" s="18"/>
      <c r="O61" s="18"/>
      <c r="P61" s="18"/>
      <c r="Q61" s="16" t="s">
        <v>34</v>
      </c>
    </row>
    <row r="62" spans="1:17" ht="15.75">
      <c r="A62" s="75"/>
      <c r="B62" s="76" t="s">
        <v>258</v>
      </c>
      <c r="C62" s="16" t="s">
        <v>40</v>
      </c>
      <c r="D62" s="16"/>
      <c r="E62" s="73"/>
      <c r="F62" s="12"/>
      <c r="G62" s="27"/>
      <c r="H62" s="16"/>
      <c r="I62" s="78">
        <v>1091418</v>
      </c>
      <c r="J62" s="58" t="s">
        <v>143</v>
      </c>
      <c r="K62" s="18"/>
      <c r="L62" s="58"/>
      <c r="M62" s="208"/>
      <c r="N62" s="18"/>
      <c r="O62" s="18"/>
      <c r="P62" s="18"/>
      <c r="Q62" s="16" t="s">
        <v>34</v>
      </c>
    </row>
    <row r="63" spans="1:17" ht="15.75">
      <c r="A63" s="75"/>
      <c r="B63" s="76" t="s">
        <v>269</v>
      </c>
      <c r="C63" s="16" t="s">
        <v>40</v>
      </c>
      <c r="D63" s="16"/>
      <c r="E63" s="73"/>
      <c r="F63" s="12"/>
      <c r="G63" s="27"/>
      <c r="H63" s="16"/>
      <c r="I63" s="78">
        <v>212000</v>
      </c>
      <c r="J63" s="58" t="s">
        <v>143</v>
      </c>
      <c r="K63" s="18"/>
      <c r="L63" s="58"/>
      <c r="M63" s="208"/>
      <c r="N63" s="18"/>
      <c r="O63" s="18"/>
      <c r="P63" s="18"/>
      <c r="Q63" s="16" t="s">
        <v>34</v>
      </c>
    </row>
    <row r="64" spans="1:17" ht="15.75">
      <c r="A64" s="75"/>
      <c r="B64" s="76" t="s">
        <v>270</v>
      </c>
      <c r="C64" s="16" t="s">
        <v>40</v>
      </c>
      <c r="D64" s="16"/>
      <c r="E64" s="73"/>
      <c r="F64" s="12"/>
      <c r="G64" s="27"/>
      <c r="H64" s="16"/>
      <c r="I64" s="78">
        <v>260850</v>
      </c>
      <c r="J64" s="58" t="s">
        <v>143</v>
      </c>
      <c r="K64" s="18"/>
      <c r="L64" s="58"/>
      <c r="M64" s="208"/>
      <c r="N64" s="18"/>
      <c r="O64" s="18"/>
      <c r="P64" s="18"/>
      <c r="Q64" s="16" t="s">
        <v>34</v>
      </c>
    </row>
    <row r="65" spans="1:17" ht="15.75">
      <c r="A65" s="75"/>
      <c r="B65" s="76" t="s">
        <v>235</v>
      </c>
      <c r="C65" s="16" t="s">
        <v>40</v>
      </c>
      <c r="D65" s="16"/>
      <c r="E65" s="73"/>
      <c r="F65" s="12"/>
      <c r="G65" s="27"/>
      <c r="H65" s="16"/>
      <c r="I65" s="78">
        <v>335500</v>
      </c>
      <c r="J65" s="58" t="s">
        <v>143</v>
      </c>
      <c r="K65" s="18"/>
      <c r="L65" s="58"/>
      <c r="M65" s="208"/>
      <c r="N65" s="18"/>
      <c r="O65" s="18"/>
      <c r="P65" s="18"/>
      <c r="Q65" s="16" t="s">
        <v>34</v>
      </c>
    </row>
    <row r="66" spans="1:17" ht="15.75">
      <c r="A66" s="75"/>
      <c r="B66" s="76" t="s">
        <v>232</v>
      </c>
      <c r="C66" s="16" t="s">
        <v>40</v>
      </c>
      <c r="D66" s="16"/>
      <c r="E66" s="73"/>
      <c r="F66" s="12"/>
      <c r="G66" s="27"/>
      <c r="H66" s="16"/>
      <c r="I66" s="78">
        <v>212409</v>
      </c>
      <c r="J66" s="58" t="s">
        <v>143</v>
      </c>
      <c r="K66" s="18"/>
      <c r="L66" s="58"/>
      <c r="M66" s="208"/>
      <c r="N66" s="18"/>
      <c r="O66" s="18"/>
      <c r="P66" s="18"/>
      <c r="Q66" s="16" t="s">
        <v>34</v>
      </c>
    </row>
    <row r="67" spans="1:17" ht="15.75">
      <c r="A67" s="75"/>
      <c r="B67" s="76" t="s">
        <v>164</v>
      </c>
      <c r="C67" s="16" t="s">
        <v>40</v>
      </c>
      <c r="D67" s="16"/>
      <c r="E67" s="73"/>
      <c r="F67" s="12"/>
      <c r="G67" s="27"/>
      <c r="H67" s="16"/>
      <c r="I67" s="78">
        <v>131396</v>
      </c>
      <c r="J67" s="58" t="s">
        <v>143</v>
      </c>
      <c r="K67" s="18"/>
      <c r="L67" s="58"/>
      <c r="M67" s="208"/>
      <c r="N67" s="18"/>
      <c r="O67" s="18"/>
      <c r="P67" s="18"/>
      <c r="Q67" s="16" t="s">
        <v>34</v>
      </c>
    </row>
    <row r="68" spans="1:17" ht="15.75">
      <c r="A68" s="75"/>
      <c r="B68" s="61" t="s">
        <v>198</v>
      </c>
      <c r="C68" s="16" t="s">
        <v>40</v>
      </c>
      <c r="D68" s="16"/>
      <c r="E68" s="73"/>
      <c r="F68" s="12"/>
      <c r="G68" s="27"/>
      <c r="H68" s="16"/>
      <c r="I68" s="66">
        <v>329530</v>
      </c>
      <c r="J68" s="58" t="s">
        <v>143</v>
      </c>
      <c r="K68" s="18"/>
      <c r="L68" s="58"/>
      <c r="M68" s="208"/>
      <c r="N68" s="18"/>
      <c r="O68" s="18"/>
      <c r="P68" s="18"/>
      <c r="Q68" s="16" t="s">
        <v>34</v>
      </c>
    </row>
    <row r="69" spans="1:17" ht="15.75">
      <c r="A69" s="75"/>
      <c r="B69" s="76" t="s">
        <v>259</v>
      </c>
      <c r="C69" s="16" t="s">
        <v>40</v>
      </c>
      <c r="D69" s="16"/>
      <c r="E69" s="73"/>
      <c r="F69" s="12"/>
      <c r="G69" s="27"/>
      <c r="H69" s="16"/>
      <c r="I69" s="78">
        <v>197796</v>
      </c>
      <c r="J69" s="58" t="s">
        <v>146</v>
      </c>
      <c r="K69" s="18"/>
      <c r="L69" s="58"/>
      <c r="M69" s="208"/>
      <c r="N69" s="18"/>
      <c r="O69" s="18"/>
      <c r="P69" s="18"/>
      <c r="Q69" s="16" t="s">
        <v>34</v>
      </c>
    </row>
    <row r="70" spans="1:17" ht="16.5" thickBot="1">
      <c r="A70" s="7"/>
      <c r="B70" s="16"/>
      <c r="C70" s="16"/>
      <c r="D70" s="16"/>
      <c r="E70" s="73"/>
      <c r="F70" s="12"/>
      <c r="G70" s="27"/>
      <c r="H70" s="89" t="s">
        <v>41</v>
      </c>
      <c r="I70" s="90">
        <f>SUM(I44:I69)</f>
        <v>7185450</v>
      </c>
      <c r="J70" s="80"/>
      <c r="K70" s="81"/>
      <c r="L70" s="90">
        <f>SUM(L44:L69)</f>
        <v>0</v>
      </c>
      <c r="M70" s="90">
        <f>SUM(M44:M69)</f>
        <v>0</v>
      </c>
      <c r="N70" s="18"/>
      <c r="O70" s="18"/>
      <c r="P70" s="18"/>
      <c r="Q70" s="16"/>
    </row>
    <row r="71" spans="1:17" ht="18.75" thickBot="1">
      <c r="A71" s="49" t="s">
        <v>21</v>
      </c>
      <c r="B71" s="19" t="s">
        <v>48</v>
      </c>
      <c r="C71" s="20"/>
      <c r="D71" s="20"/>
      <c r="E71" s="20"/>
      <c r="F71" s="21"/>
      <c r="G71" s="21"/>
      <c r="H71" s="21"/>
      <c r="I71" s="17"/>
      <c r="J71" s="18"/>
      <c r="K71" s="18"/>
      <c r="L71" s="18"/>
      <c r="M71" s="17"/>
      <c r="N71" s="18"/>
      <c r="O71" s="18"/>
      <c r="P71" s="18"/>
      <c r="Q71" s="16"/>
    </row>
    <row r="72" spans="1:17" ht="15.75">
      <c r="A72" s="8"/>
      <c r="B72" s="12"/>
      <c r="C72" s="16"/>
      <c r="D72" s="8" t="s">
        <v>29</v>
      </c>
      <c r="E72" s="22" t="s">
        <v>7</v>
      </c>
      <c r="F72" s="53">
        <f>SUM(F73:F75)</f>
        <v>0.5</v>
      </c>
      <c r="G72" s="23">
        <f>SUM(G73:G75)</f>
        <v>0</v>
      </c>
      <c r="H72" s="53">
        <f>SUM(H73:H75)</f>
        <v>2</v>
      </c>
      <c r="I72" s="17"/>
      <c r="J72" s="18"/>
      <c r="K72" s="18"/>
      <c r="L72" s="18"/>
      <c r="M72" s="17"/>
      <c r="N72" s="18"/>
      <c r="O72" s="18"/>
      <c r="P72" s="18"/>
      <c r="Q72" s="16"/>
    </row>
    <row r="73" spans="1:17" ht="15">
      <c r="A73" s="6"/>
      <c r="B73" s="24" t="s">
        <v>260</v>
      </c>
      <c r="C73" s="24" t="s">
        <v>195</v>
      </c>
      <c r="D73" s="24" t="s">
        <v>261</v>
      </c>
      <c r="E73" s="24" t="s">
        <v>172</v>
      </c>
      <c r="F73" s="54">
        <v>0.5</v>
      </c>
      <c r="G73" s="15"/>
      <c r="H73" s="55">
        <v>2</v>
      </c>
      <c r="I73" s="18"/>
      <c r="J73" s="18"/>
      <c r="K73" s="18"/>
      <c r="L73" s="18"/>
      <c r="M73" s="18"/>
      <c r="N73" s="25"/>
      <c r="O73" s="26"/>
      <c r="P73" s="26"/>
      <c r="Q73" s="24"/>
    </row>
    <row r="74" spans="1:17" ht="15">
      <c r="A74" s="6"/>
      <c r="B74" s="24"/>
      <c r="C74" s="24"/>
      <c r="D74" s="24"/>
      <c r="E74" s="24"/>
      <c r="F74" s="54"/>
      <c r="G74" s="15"/>
      <c r="H74" s="55"/>
      <c r="I74" s="18"/>
      <c r="J74" s="18"/>
      <c r="K74" s="18"/>
      <c r="L74" s="18"/>
      <c r="M74" s="18"/>
      <c r="N74" s="25"/>
      <c r="O74" s="26"/>
      <c r="P74" s="26"/>
      <c r="Q74" s="24"/>
    </row>
    <row r="75" spans="1:17" ht="15.75" thickBot="1">
      <c r="A75" s="6"/>
      <c r="B75" s="24"/>
      <c r="C75" s="24"/>
      <c r="D75" s="24"/>
      <c r="E75" s="24"/>
      <c r="F75" s="54"/>
      <c r="G75" s="15"/>
      <c r="H75" s="55"/>
      <c r="I75" s="17"/>
      <c r="J75" s="18"/>
      <c r="K75" s="18"/>
      <c r="L75" s="18"/>
      <c r="M75" s="17"/>
      <c r="N75" s="25"/>
      <c r="O75" s="26"/>
      <c r="P75" s="26"/>
      <c r="Q75" s="24"/>
    </row>
    <row r="76" spans="1:17" ht="15.75">
      <c r="A76" s="4"/>
      <c r="B76" s="11"/>
      <c r="C76" s="11"/>
      <c r="D76" s="10"/>
      <c r="E76" s="28" t="s">
        <v>31</v>
      </c>
      <c r="F76" s="29"/>
      <c r="G76" s="51">
        <f>F72*1000/H72</f>
        <v>250</v>
      </c>
      <c r="H76" s="29"/>
      <c r="I76" s="30"/>
      <c r="J76" s="11"/>
      <c r="K76" s="11"/>
      <c r="L76" s="11"/>
      <c r="M76" s="11"/>
      <c r="N76" s="11"/>
      <c r="O76" s="11"/>
      <c r="P76" s="11"/>
      <c r="Q76" s="11"/>
    </row>
    <row r="77" spans="1:17" ht="16.5" thickBot="1">
      <c r="A77" s="5" t="s">
        <v>18</v>
      </c>
      <c r="B77" s="11"/>
      <c r="C77" s="11"/>
      <c r="D77" s="10"/>
      <c r="E77" s="38" t="s">
        <v>8</v>
      </c>
      <c r="F77" s="20"/>
      <c r="G77" s="20" t="s">
        <v>22</v>
      </c>
      <c r="H77" s="20"/>
      <c r="I77" s="31"/>
      <c r="J77" s="11"/>
      <c r="K77" s="11"/>
      <c r="L77" s="11"/>
      <c r="M77" s="11"/>
      <c r="N77" s="11"/>
      <c r="O77" s="11"/>
      <c r="P77" s="11"/>
      <c r="Q77" s="11"/>
    </row>
    <row r="78" spans="1:17" ht="18">
      <c r="A78" s="4">
        <v>1</v>
      </c>
      <c r="B78" s="11" t="s">
        <v>28</v>
      </c>
      <c r="C78" s="11"/>
      <c r="D78" s="11"/>
      <c r="E78" s="10"/>
      <c r="F78" s="10"/>
      <c r="G78" s="27"/>
      <c r="H78" s="11"/>
      <c r="I78" s="11"/>
      <c r="J78" s="11"/>
      <c r="K78" s="11"/>
      <c r="L78" s="11"/>
      <c r="M78" s="11"/>
      <c r="N78" s="39" t="s">
        <v>23</v>
      </c>
      <c r="O78" s="40"/>
      <c r="P78" s="40"/>
      <c r="Q78" s="41"/>
    </row>
    <row r="79" spans="1:17" ht="18">
      <c r="A79" s="4">
        <v>2</v>
      </c>
      <c r="B79" s="11" t="s">
        <v>49</v>
      </c>
      <c r="C79" s="11"/>
      <c r="D79" s="11"/>
      <c r="E79" s="11"/>
      <c r="F79" s="11"/>
      <c r="G79" s="11"/>
      <c r="H79" s="11"/>
      <c r="I79" s="11"/>
      <c r="J79" s="11"/>
      <c r="K79" s="11"/>
      <c r="L79" s="11"/>
      <c r="M79" s="11"/>
      <c r="N79" s="44" t="s">
        <v>30</v>
      </c>
      <c r="O79" s="45"/>
      <c r="P79" s="45"/>
      <c r="Q79" s="72">
        <f>F9+F72</f>
        <v>257.38300000000004</v>
      </c>
    </row>
    <row r="80" spans="1:17" ht="18">
      <c r="A80" s="4">
        <v>3</v>
      </c>
      <c r="B80" s="11" t="s">
        <v>17</v>
      </c>
      <c r="C80" s="11"/>
      <c r="D80" s="11"/>
      <c r="E80" s="11"/>
      <c r="F80" s="11"/>
      <c r="G80" s="11"/>
      <c r="H80" s="11"/>
      <c r="I80" s="11"/>
      <c r="J80" s="11"/>
      <c r="K80" s="11"/>
      <c r="L80" s="11"/>
      <c r="M80" s="11"/>
      <c r="N80" s="44" t="s">
        <v>24</v>
      </c>
      <c r="O80" s="45"/>
      <c r="P80" s="45"/>
      <c r="Q80" s="46">
        <f>H9+H72</f>
        <v>2348.1400000000003</v>
      </c>
    </row>
    <row r="81" spans="1:17" ht="18">
      <c r="A81" s="4">
        <v>4</v>
      </c>
      <c r="B81" s="11" t="s">
        <v>106</v>
      </c>
      <c r="C81" s="11"/>
      <c r="D81" s="11"/>
      <c r="E81" s="11"/>
      <c r="F81" s="11"/>
      <c r="G81" s="11"/>
      <c r="H81" s="11"/>
      <c r="I81" s="11"/>
      <c r="J81" s="11"/>
      <c r="K81" s="11"/>
      <c r="L81" s="11"/>
      <c r="M81" s="11"/>
      <c r="N81" s="44" t="s">
        <v>112</v>
      </c>
      <c r="O81" s="45"/>
      <c r="P81" s="45"/>
      <c r="Q81" s="47">
        <f>Q79*1000/Q80</f>
        <v>109.61143713747903</v>
      </c>
    </row>
    <row r="82" spans="1:17" ht="18.75" thickBot="1">
      <c r="A82" s="4"/>
      <c r="B82" s="11" t="s">
        <v>25</v>
      </c>
      <c r="C82" s="11"/>
      <c r="D82" s="11"/>
      <c r="E82" s="11"/>
      <c r="F82" s="11"/>
      <c r="G82" s="11"/>
      <c r="H82" s="11"/>
      <c r="I82" s="11"/>
      <c r="J82" s="11"/>
      <c r="K82" s="11"/>
      <c r="L82" s="11"/>
      <c r="M82" s="11"/>
      <c r="N82" s="44" t="s">
        <v>111</v>
      </c>
      <c r="O82" s="45"/>
      <c r="P82" s="45"/>
      <c r="Q82" s="46">
        <f>I9+M9+I70+M70+I42</f>
        <v>280077086.17</v>
      </c>
    </row>
    <row r="83" spans="1:17" ht="18.75" thickBot="1">
      <c r="A83" s="4"/>
      <c r="B83" s="11" t="s">
        <v>42</v>
      </c>
      <c r="C83" s="11"/>
      <c r="D83" s="11"/>
      <c r="E83" s="11"/>
      <c r="F83" s="11"/>
      <c r="G83" s="11"/>
      <c r="H83" s="11"/>
      <c r="I83" s="11"/>
      <c r="J83" s="11"/>
      <c r="K83" s="11"/>
      <c r="L83" s="11"/>
      <c r="M83" s="11"/>
      <c r="N83" s="102" t="s">
        <v>51</v>
      </c>
      <c r="O83" s="103"/>
      <c r="P83" s="103"/>
      <c r="Q83" s="104">
        <f>F42/F9</f>
        <v>0.17517702611694816</v>
      </c>
    </row>
    <row r="84" spans="1:17" ht="17.25">
      <c r="A84" s="4"/>
      <c r="B84" s="11" t="s">
        <v>107</v>
      </c>
      <c r="C84" s="11"/>
      <c r="D84" s="11"/>
      <c r="E84" s="11"/>
      <c r="F84" s="11"/>
      <c r="G84" s="11"/>
      <c r="H84" s="11"/>
      <c r="I84" s="11"/>
      <c r="J84" s="11"/>
      <c r="K84" s="11"/>
      <c r="L84" s="11"/>
      <c r="M84" s="11"/>
      <c r="N84" s="179"/>
      <c r="O84" s="179"/>
      <c r="P84" s="179"/>
      <c r="Q84" s="180"/>
    </row>
    <row r="85" spans="1:17" ht="17.25">
      <c r="A85" s="3"/>
      <c r="B85" s="11" t="s">
        <v>108</v>
      </c>
      <c r="C85" s="3"/>
      <c r="D85" s="3"/>
      <c r="E85" s="3"/>
      <c r="F85" s="3"/>
      <c r="G85" s="3"/>
      <c r="H85" s="3"/>
      <c r="I85" s="3"/>
      <c r="J85" s="3"/>
      <c r="K85" s="3"/>
      <c r="L85" s="3"/>
      <c r="M85" s="3"/>
      <c r="N85" s="45"/>
      <c r="O85" s="45"/>
      <c r="P85" s="45"/>
      <c r="Q85" s="111"/>
    </row>
    <row r="86" spans="1:17" ht="15">
      <c r="A86" s="3"/>
      <c r="B86" s="11" t="s">
        <v>109</v>
      </c>
      <c r="C86" s="3"/>
      <c r="D86" s="3"/>
      <c r="E86" s="3"/>
      <c r="F86" s="3"/>
      <c r="G86" s="3"/>
      <c r="H86" s="3"/>
      <c r="I86" s="3"/>
      <c r="J86" s="3"/>
      <c r="K86" s="3"/>
      <c r="L86" s="3"/>
      <c r="M86" s="3"/>
      <c r="N86" s="112"/>
      <c r="O86" s="112"/>
      <c r="P86" s="112"/>
      <c r="Q86" s="112"/>
    </row>
    <row r="87" spans="1:17" s="57" customFormat="1" ht="15">
      <c r="A87" s="3"/>
      <c r="B87" s="3" t="s">
        <v>110</v>
      </c>
      <c r="C87" s="11" t="s">
        <v>52</v>
      </c>
      <c r="D87" s="3"/>
      <c r="E87" s="3"/>
      <c r="F87" s="3"/>
      <c r="G87" s="3"/>
      <c r="H87" s="3"/>
      <c r="I87" s="3"/>
      <c r="J87" s="3"/>
      <c r="K87" s="3"/>
      <c r="L87" s="3"/>
      <c r="M87" s="3"/>
      <c r="N87" s="3"/>
      <c r="O87" s="3"/>
      <c r="P87" s="3"/>
      <c r="Q87" s="3"/>
    </row>
    <row r="88" ht="12">
      <c r="Q88" t="s">
        <v>13</v>
      </c>
    </row>
    <row r="89" ht="12">
      <c r="Q89" t="s">
        <v>12</v>
      </c>
    </row>
    <row r="90" ht="12">
      <c r="Q90" t="s">
        <v>37</v>
      </c>
    </row>
    <row r="91" ht="12">
      <c r="Q91" t="s">
        <v>14</v>
      </c>
    </row>
    <row r="92" ht="12">
      <c r="Q92" t="s">
        <v>36</v>
      </c>
    </row>
    <row r="93" ht="12">
      <c r="Q93" t="s">
        <v>33</v>
      </c>
    </row>
  </sheetData>
  <sheetProtection/>
  <dataValidations count="2">
    <dataValidation type="list" allowBlank="1" showInputMessage="1" showErrorMessage="1" sqref="Q37:Q41 Q10:Q34">
      <formula1>$Q$88:$Q$93</formula1>
    </dataValidation>
    <dataValidation type="list" allowBlank="1" showInputMessage="1" showErrorMessage="1" sqref="Q42 Q70:Q75">
      <formula1>$Q$88:$Q$91</formula1>
    </dataValidation>
  </dataValidations>
  <printOptions gridLines="1"/>
  <pageMargins left="0.45" right="0.16" top="0.2" bottom="0.39" header="0" footer="0"/>
  <pageSetup fitToHeight="1" fitToWidth="1" horizontalDpi="600" verticalDpi="600" orientation="portrait" paperSize="9" scale="4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A1" sqref="A1"/>
    </sheetView>
  </sheetViews>
  <sheetFormatPr defaultColWidth="15.57421875" defaultRowHeight="12.75"/>
  <cols>
    <col min="1" max="1" width="28.421875" style="170" customWidth="1"/>
    <col min="2" max="2" width="12.57421875" style="114" bestFit="1" customWidth="1"/>
    <col min="3" max="3" width="12.57421875" style="114" customWidth="1"/>
    <col min="4" max="4" width="8.421875" style="114" bestFit="1" customWidth="1"/>
    <col min="5" max="5" width="12.00390625" style="115" bestFit="1" customWidth="1"/>
    <col min="6" max="6" width="9.421875" style="115" customWidth="1"/>
    <col min="7" max="7" width="11.421875" style="115" customWidth="1"/>
    <col min="8" max="8" width="11.00390625" style="115" bestFit="1" customWidth="1"/>
    <col min="9" max="9" width="7.8515625" style="115" bestFit="1" customWidth="1"/>
    <col min="10" max="10" width="13.57421875" style="115" bestFit="1" customWidth="1"/>
    <col min="11" max="11" width="17.8515625" style="115" customWidth="1"/>
    <col min="12" max="12" width="16.8515625" style="115" customWidth="1"/>
    <col min="13" max="13" width="13.8515625" style="115" customWidth="1"/>
    <col min="14" max="16384" width="15.57421875" style="115" customWidth="1"/>
  </cols>
  <sheetData>
    <row r="1" ht="18">
      <c r="A1" s="113" t="s">
        <v>53</v>
      </c>
    </row>
    <row r="2" ht="12.75">
      <c r="A2" s="116" t="s">
        <v>54</v>
      </c>
    </row>
    <row r="3" ht="13.5" thickBot="1">
      <c r="A3" s="116" t="s">
        <v>55</v>
      </c>
    </row>
    <row r="4" spans="1:13" ht="15.75" thickBot="1">
      <c r="A4" s="116"/>
      <c r="B4" s="117" t="s">
        <v>56</v>
      </c>
      <c r="C4" s="118"/>
      <c r="D4" s="118"/>
      <c r="E4" s="119"/>
      <c r="F4" s="119"/>
      <c r="G4" s="120"/>
      <c r="H4" s="121" t="s">
        <v>57</v>
      </c>
      <c r="I4" s="119"/>
      <c r="J4" s="119"/>
      <c r="K4" s="119"/>
      <c r="L4" s="121" t="s">
        <v>58</v>
      </c>
      <c r="M4" s="120"/>
    </row>
    <row r="5" spans="1:13" s="1" customFormat="1" ht="35.25" customHeight="1">
      <c r="A5" s="122" t="s">
        <v>59</v>
      </c>
      <c r="B5" s="216" t="s">
        <v>60</v>
      </c>
      <c r="C5" s="217"/>
      <c r="D5" s="217"/>
      <c r="E5" s="123" t="s">
        <v>61</v>
      </c>
      <c r="F5" s="124" t="s">
        <v>62</v>
      </c>
      <c r="G5" s="125" t="s">
        <v>63</v>
      </c>
      <c r="H5" s="218" t="s">
        <v>60</v>
      </c>
      <c r="I5" s="219"/>
      <c r="J5" s="126" t="s">
        <v>64</v>
      </c>
      <c r="K5" s="127" t="s">
        <v>65</v>
      </c>
      <c r="L5" s="128" t="s">
        <v>66</v>
      </c>
      <c r="M5" s="129" t="s">
        <v>67</v>
      </c>
    </row>
    <row r="6" spans="1:13" s="142" customFormat="1" ht="49.5">
      <c r="A6" s="130"/>
      <c r="B6" s="131" t="s">
        <v>68</v>
      </c>
      <c r="C6" s="132" t="s">
        <v>69</v>
      </c>
      <c r="D6" s="133" t="s">
        <v>70</v>
      </c>
      <c r="E6" s="134" t="s">
        <v>71</v>
      </c>
      <c r="F6" s="134" t="s">
        <v>71</v>
      </c>
      <c r="G6" s="135" t="s">
        <v>71</v>
      </c>
      <c r="H6" s="136" t="s">
        <v>72</v>
      </c>
      <c r="I6" s="137" t="s">
        <v>73</v>
      </c>
      <c r="J6" s="138" t="s">
        <v>74</v>
      </c>
      <c r="K6" s="139" t="s">
        <v>74</v>
      </c>
      <c r="L6" s="140" t="s">
        <v>71</v>
      </c>
      <c r="M6" s="141" t="s">
        <v>75</v>
      </c>
    </row>
    <row r="7" spans="1:13" ht="15" customHeight="1">
      <c r="A7" s="143" t="s">
        <v>76</v>
      </c>
      <c r="B7" s="144">
        <v>0</v>
      </c>
      <c r="C7" s="145">
        <f>B7-(180*(B7/1131))</f>
        <v>0</v>
      </c>
      <c r="D7" s="146">
        <v>0</v>
      </c>
      <c r="E7" s="147">
        <f aca="true" t="shared" si="0" ref="E7:E29">(B7/$B$30)*967.2</f>
        <v>0</v>
      </c>
      <c r="F7" s="147">
        <f>B7/$B$30*824</f>
        <v>0</v>
      </c>
      <c r="G7" s="148">
        <f aca="true" t="shared" si="1" ref="G7:G29">B7/$B$30*215</f>
        <v>0</v>
      </c>
      <c r="H7" s="149">
        <v>90</v>
      </c>
      <c r="I7" s="150">
        <v>9</v>
      </c>
      <c r="J7" s="151">
        <f aca="true" t="shared" si="2" ref="J7:J29">H7/$H$30*81.5*1000</f>
        <v>268.2784097143484</v>
      </c>
      <c r="K7" s="152">
        <f aca="true" t="shared" si="3" ref="K7:K29">H7/$H$30*13.5*1000</f>
        <v>44.43875498335833</v>
      </c>
      <c r="L7" s="153">
        <f>E7+J7/1000</f>
        <v>0.2682784097143484</v>
      </c>
      <c r="M7" s="154">
        <f aca="true" t="shared" si="4" ref="M7:M29">G7+(K7/1000)</f>
        <v>0.04443875498335833</v>
      </c>
    </row>
    <row r="8" spans="1:13" ht="12.75">
      <c r="A8" s="155" t="s">
        <v>77</v>
      </c>
      <c r="B8" s="144">
        <v>415</v>
      </c>
      <c r="C8" s="145">
        <f>B8-(180*(B8/1131))</f>
        <v>348.9522546419098</v>
      </c>
      <c r="D8" s="146">
        <v>3676</v>
      </c>
      <c r="E8" s="147">
        <f t="shared" si="0"/>
        <v>354.8965517241379</v>
      </c>
      <c r="F8" s="147">
        <f aca="true" t="shared" si="5" ref="F8:F29">B8/$B$30*824</f>
        <v>302.3519009725906</v>
      </c>
      <c r="G8" s="148">
        <f t="shared" si="1"/>
        <v>78.89036251105216</v>
      </c>
      <c r="H8" s="149">
        <v>6249</v>
      </c>
      <c r="I8" s="150">
        <v>625</v>
      </c>
      <c r="J8" s="151">
        <f t="shared" si="2"/>
        <v>18627.464247832926</v>
      </c>
      <c r="K8" s="152">
        <f t="shared" si="3"/>
        <v>3085.5308876778467</v>
      </c>
      <c r="L8" s="153">
        <v>373.7</v>
      </c>
      <c r="M8" s="154">
        <f t="shared" si="4"/>
        <v>81.97589339873001</v>
      </c>
    </row>
    <row r="9" spans="1:13" ht="12.75">
      <c r="A9" s="155" t="s">
        <v>78</v>
      </c>
      <c r="B9" s="144">
        <v>39</v>
      </c>
      <c r="C9" s="145">
        <f aca="true" t="shared" si="6" ref="C9:C29">B9-(180*(B9/1131))</f>
        <v>32.793103448275865</v>
      </c>
      <c r="D9" s="146">
        <v>343</v>
      </c>
      <c r="E9" s="147">
        <f t="shared" si="0"/>
        <v>33.351724137931036</v>
      </c>
      <c r="F9" s="147">
        <f t="shared" si="5"/>
        <v>28.413793103448274</v>
      </c>
      <c r="G9" s="148">
        <f t="shared" si="1"/>
        <v>7.413793103448276</v>
      </c>
      <c r="H9" s="149">
        <v>600</v>
      </c>
      <c r="I9" s="150">
        <v>60</v>
      </c>
      <c r="J9" s="151">
        <f t="shared" si="2"/>
        <v>1788.5227314289893</v>
      </c>
      <c r="K9" s="152">
        <f t="shared" si="3"/>
        <v>296.2583665557222</v>
      </c>
      <c r="L9" s="153">
        <f aca="true" t="shared" si="7" ref="L9:L29">E9+J9/1000</f>
        <v>35.14024686936003</v>
      </c>
      <c r="M9" s="154">
        <f t="shared" si="4"/>
        <v>7.710051470003998</v>
      </c>
    </row>
    <row r="10" spans="1:13" ht="12.75">
      <c r="A10" s="155" t="s">
        <v>79</v>
      </c>
      <c r="B10" s="144">
        <v>40</v>
      </c>
      <c r="C10" s="145">
        <f t="shared" si="6"/>
        <v>33.63395225464191</v>
      </c>
      <c r="D10" s="146">
        <v>352</v>
      </c>
      <c r="E10" s="147">
        <f t="shared" si="0"/>
        <v>34.20689655172414</v>
      </c>
      <c r="F10" s="147">
        <f t="shared" si="5"/>
        <v>29.142351900972592</v>
      </c>
      <c r="G10" s="148">
        <f t="shared" si="1"/>
        <v>7.603890362511052</v>
      </c>
      <c r="H10" s="149">
        <v>0</v>
      </c>
      <c r="I10" s="150">
        <v>0</v>
      </c>
      <c r="J10" s="151">
        <f t="shared" si="2"/>
        <v>0</v>
      </c>
      <c r="K10" s="152">
        <f t="shared" si="3"/>
        <v>0</v>
      </c>
      <c r="L10" s="153">
        <f t="shared" si="7"/>
        <v>34.20689655172414</v>
      </c>
      <c r="M10" s="154">
        <f t="shared" si="4"/>
        <v>7.603890362511052</v>
      </c>
    </row>
    <row r="11" spans="1:13" ht="12.75">
      <c r="A11" s="155" t="s">
        <v>80</v>
      </c>
      <c r="B11" s="144">
        <v>91</v>
      </c>
      <c r="C11" s="145">
        <f t="shared" si="6"/>
        <v>76.51724137931035</v>
      </c>
      <c r="D11" s="146">
        <v>807</v>
      </c>
      <c r="E11" s="147">
        <f t="shared" si="0"/>
        <v>77.82068965517242</v>
      </c>
      <c r="F11" s="147">
        <f t="shared" si="5"/>
        <v>66.29885057471265</v>
      </c>
      <c r="G11" s="148">
        <f t="shared" si="1"/>
        <v>17.29885057471264</v>
      </c>
      <c r="H11" s="149">
        <v>2598</v>
      </c>
      <c r="I11" s="150">
        <v>260</v>
      </c>
      <c r="J11" s="151">
        <f t="shared" si="2"/>
        <v>7744.303427087525</v>
      </c>
      <c r="K11" s="152">
        <f t="shared" si="3"/>
        <v>1282.7987271862771</v>
      </c>
      <c r="L11" s="153">
        <f t="shared" si="7"/>
        <v>85.56499308225995</v>
      </c>
      <c r="M11" s="154">
        <f t="shared" si="4"/>
        <v>18.58164930189892</v>
      </c>
    </row>
    <row r="12" spans="1:13" ht="12.75">
      <c r="A12" s="155" t="s">
        <v>81</v>
      </c>
      <c r="B12" s="144">
        <v>0</v>
      </c>
      <c r="C12" s="145">
        <f t="shared" si="6"/>
        <v>0</v>
      </c>
      <c r="D12" s="146">
        <v>0</v>
      </c>
      <c r="E12" s="147">
        <f t="shared" si="0"/>
        <v>0</v>
      </c>
      <c r="F12" s="147">
        <f t="shared" si="5"/>
        <v>0</v>
      </c>
      <c r="G12" s="148">
        <f t="shared" si="1"/>
        <v>0</v>
      </c>
      <c r="H12" s="149">
        <v>20</v>
      </c>
      <c r="I12" s="150">
        <v>2</v>
      </c>
      <c r="J12" s="151">
        <f t="shared" si="2"/>
        <v>59.61742438096632</v>
      </c>
      <c r="K12" s="152">
        <f t="shared" si="3"/>
        <v>9.87527888519074</v>
      </c>
      <c r="L12" s="153">
        <f t="shared" si="7"/>
        <v>0.059617424380966316</v>
      </c>
      <c r="M12" s="154">
        <f t="shared" si="4"/>
        <v>0.00987527888519074</v>
      </c>
    </row>
    <row r="13" spans="1:13" ht="12.75">
      <c r="A13" s="155" t="s">
        <v>82</v>
      </c>
      <c r="B13" s="144">
        <v>0</v>
      </c>
      <c r="C13" s="145">
        <f t="shared" si="6"/>
        <v>0</v>
      </c>
      <c r="D13" s="146">
        <v>0</v>
      </c>
      <c r="E13" s="147">
        <f t="shared" si="0"/>
        <v>0</v>
      </c>
      <c r="F13" s="147">
        <f t="shared" si="5"/>
        <v>0</v>
      </c>
      <c r="G13" s="148">
        <f t="shared" si="1"/>
        <v>0</v>
      </c>
      <c r="H13" s="149">
        <v>280</v>
      </c>
      <c r="I13" s="150">
        <v>28</v>
      </c>
      <c r="J13" s="151">
        <f t="shared" si="2"/>
        <v>834.6439413335283</v>
      </c>
      <c r="K13" s="152">
        <f t="shared" si="3"/>
        <v>138.25390439267036</v>
      </c>
      <c r="L13" s="153">
        <f t="shared" si="7"/>
        <v>0.8346439413335284</v>
      </c>
      <c r="M13" s="154">
        <f t="shared" si="4"/>
        <v>0.13825390439267035</v>
      </c>
    </row>
    <row r="14" spans="1:13" ht="12.75">
      <c r="A14" s="155" t="s">
        <v>83</v>
      </c>
      <c r="B14" s="144">
        <v>69</v>
      </c>
      <c r="C14" s="145">
        <f t="shared" si="6"/>
        <v>58.0185676392573</v>
      </c>
      <c r="D14" s="146">
        <v>612</v>
      </c>
      <c r="E14" s="147">
        <f t="shared" si="0"/>
        <v>59.00689655172414</v>
      </c>
      <c r="F14" s="147">
        <f t="shared" si="5"/>
        <v>50.270557029177716</v>
      </c>
      <c r="G14" s="148">
        <f t="shared" si="1"/>
        <v>13.116710875331565</v>
      </c>
      <c r="H14" s="149">
        <v>1990</v>
      </c>
      <c r="I14" s="150">
        <v>199</v>
      </c>
      <c r="J14" s="151">
        <f t="shared" si="2"/>
        <v>5931.9337259061485</v>
      </c>
      <c r="K14" s="152">
        <f t="shared" si="3"/>
        <v>982.5902490764785</v>
      </c>
      <c r="L14" s="153">
        <f t="shared" si="7"/>
        <v>64.93883027763029</v>
      </c>
      <c r="M14" s="154">
        <f t="shared" si="4"/>
        <v>14.099301124408044</v>
      </c>
    </row>
    <row r="15" spans="1:13" ht="12.75">
      <c r="A15" s="155" t="s">
        <v>84</v>
      </c>
      <c r="B15" s="144">
        <v>28</v>
      </c>
      <c r="C15" s="145">
        <f t="shared" si="6"/>
        <v>23.543766578249336</v>
      </c>
      <c r="D15" s="146">
        <v>248</v>
      </c>
      <c r="E15" s="147">
        <f t="shared" si="0"/>
        <v>23.944827586206898</v>
      </c>
      <c r="F15" s="147">
        <f t="shared" si="5"/>
        <v>20.399646330680813</v>
      </c>
      <c r="G15" s="148">
        <f t="shared" si="1"/>
        <v>5.3227232537577365</v>
      </c>
      <c r="H15" s="149">
        <v>90</v>
      </c>
      <c r="I15" s="150">
        <v>9</v>
      </c>
      <c r="J15" s="151">
        <f t="shared" si="2"/>
        <v>268.2784097143484</v>
      </c>
      <c r="K15" s="152">
        <f t="shared" si="3"/>
        <v>44.43875498335833</v>
      </c>
      <c r="L15" s="153">
        <f t="shared" si="7"/>
        <v>24.213105995921246</v>
      </c>
      <c r="M15" s="154">
        <f t="shared" si="4"/>
        <v>5.3671620087410945</v>
      </c>
    </row>
    <row r="16" spans="1:13" ht="12.75">
      <c r="A16" s="155" t="s">
        <v>85</v>
      </c>
      <c r="B16" s="144">
        <v>0</v>
      </c>
      <c r="C16" s="145">
        <f t="shared" si="6"/>
        <v>0</v>
      </c>
      <c r="D16" s="146">
        <v>0</v>
      </c>
      <c r="E16" s="147">
        <f t="shared" si="0"/>
        <v>0</v>
      </c>
      <c r="F16" s="147">
        <f t="shared" si="5"/>
        <v>0</v>
      </c>
      <c r="G16" s="148">
        <f t="shared" si="1"/>
        <v>0</v>
      </c>
      <c r="H16" s="149">
        <v>209</v>
      </c>
      <c r="I16" s="150">
        <v>21</v>
      </c>
      <c r="J16" s="151">
        <f t="shared" si="2"/>
        <v>623.002084781098</v>
      </c>
      <c r="K16" s="152">
        <f t="shared" si="3"/>
        <v>103.19666435024321</v>
      </c>
      <c r="L16" s="153">
        <f t="shared" si="7"/>
        <v>0.623002084781098</v>
      </c>
      <c r="M16" s="154">
        <f t="shared" si="4"/>
        <v>0.10319666435024322</v>
      </c>
    </row>
    <row r="17" spans="1:13" ht="12.75">
      <c r="A17" s="155" t="s">
        <v>86</v>
      </c>
      <c r="B17" s="144">
        <v>125</v>
      </c>
      <c r="C17" s="145">
        <f t="shared" si="6"/>
        <v>105.10610079575596</v>
      </c>
      <c r="D17" s="146">
        <v>1108</v>
      </c>
      <c r="E17" s="147">
        <f t="shared" si="0"/>
        <v>106.89655172413794</v>
      </c>
      <c r="F17" s="147">
        <f t="shared" si="5"/>
        <v>91.06984969053934</v>
      </c>
      <c r="G17" s="148">
        <f t="shared" si="1"/>
        <v>23.76215738284704</v>
      </c>
      <c r="H17" s="149">
        <v>2250</v>
      </c>
      <c r="I17" s="150">
        <v>225</v>
      </c>
      <c r="J17" s="151">
        <f t="shared" si="2"/>
        <v>6706.96024285871</v>
      </c>
      <c r="K17" s="152">
        <f t="shared" si="3"/>
        <v>1110.968874583958</v>
      </c>
      <c r="L17" s="153">
        <v>113.7</v>
      </c>
      <c r="M17" s="154">
        <f t="shared" si="4"/>
        <v>24.873126257430997</v>
      </c>
    </row>
    <row r="18" spans="1:13" ht="12.75">
      <c r="A18" s="155" t="s">
        <v>87</v>
      </c>
      <c r="B18" s="144">
        <v>17</v>
      </c>
      <c r="C18" s="145">
        <f t="shared" si="6"/>
        <v>14.294429708222811</v>
      </c>
      <c r="D18" s="146">
        <v>152</v>
      </c>
      <c r="E18" s="147">
        <f t="shared" si="0"/>
        <v>14.537931034482758</v>
      </c>
      <c r="F18" s="147">
        <f t="shared" si="5"/>
        <v>12.38549955791335</v>
      </c>
      <c r="G18" s="148">
        <f t="shared" si="1"/>
        <v>3.231653404067197</v>
      </c>
      <c r="H18" s="149">
        <v>114</v>
      </c>
      <c r="I18" s="150">
        <v>11</v>
      </c>
      <c r="J18" s="151">
        <f t="shared" si="2"/>
        <v>339.819318971508</v>
      </c>
      <c r="K18" s="152">
        <f t="shared" si="3"/>
        <v>56.28908964558721</v>
      </c>
      <c r="L18" s="153">
        <f t="shared" si="7"/>
        <v>14.877750353454266</v>
      </c>
      <c r="M18" s="154">
        <f t="shared" si="4"/>
        <v>3.2879424937127846</v>
      </c>
    </row>
    <row r="19" spans="1:13" ht="12.75">
      <c r="A19" s="155" t="s">
        <v>88</v>
      </c>
      <c r="B19" s="144">
        <v>49</v>
      </c>
      <c r="C19" s="145">
        <f t="shared" si="6"/>
        <v>41.20159151193634</v>
      </c>
      <c r="D19" s="146">
        <v>432</v>
      </c>
      <c r="E19" s="147">
        <f t="shared" si="0"/>
        <v>41.90344827586207</v>
      </c>
      <c r="F19" s="147">
        <f t="shared" si="5"/>
        <v>35.699381078691424</v>
      </c>
      <c r="G19" s="148">
        <f t="shared" si="1"/>
        <v>9.314765694076039</v>
      </c>
      <c r="H19" s="149">
        <v>122</v>
      </c>
      <c r="I19" s="150">
        <v>12</v>
      </c>
      <c r="J19" s="151">
        <f t="shared" si="2"/>
        <v>363.6662887238945</v>
      </c>
      <c r="K19" s="152">
        <f t="shared" si="3"/>
        <v>60.239201199663505</v>
      </c>
      <c r="L19" s="153">
        <f t="shared" si="7"/>
        <v>42.26711456458596</v>
      </c>
      <c r="M19" s="154">
        <f t="shared" si="4"/>
        <v>9.375004895275703</v>
      </c>
    </row>
    <row r="20" spans="1:13" ht="12.75">
      <c r="A20" s="155" t="s">
        <v>89</v>
      </c>
      <c r="B20" s="144">
        <v>6</v>
      </c>
      <c r="C20" s="145">
        <f t="shared" si="6"/>
        <v>5.045092838196286</v>
      </c>
      <c r="D20" s="146">
        <v>57</v>
      </c>
      <c r="E20" s="147">
        <f t="shared" si="0"/>
        <v>5.13103448275862</v>
      </c>
      <c r="F20" s="147">
        <f t="shared" si="5"/>
        <v>4.371352785145889</v>
      </c>
      <c r="G20" s="148">
        <f t="shared" si="1"/>
        <v>1.1405835543766578</v>
      </c>
      <c r="H20" s="149">
        <v>5</v>
      </c>
      <c r="I20" s="150">
        <v>1</v>
      </c>
      <c r="J20" s="151">
        <f t="shared" si="2"/>
        <v>14.90435609524158</v>
      </c>
      <c r="K20" s="152">
        <f t="shared" si="3"/>
        <v>2.468819721297685</v>
      </c>
      <c r="L20" s="153">
        <f t="shared" si="7"/>
        <v>5.145938838853862</v>
      </c>
      <c r="M20" s="154">
        <f t="shared" si="4"/>
        <v>1.1430523740979555</v>
      </c>
    </row>
    <row r="21" spans="1:13" ht="12.75">
      <c r="A21" s="155" t="s">
        <v>90</v>
      </c>
      <c r="B21" s="144">
        <v>52</v>
      </c>
      <c r="C21" s="145">
        <f t="shared" si="6"/>
        <v>43.724137931034484</v>
      </c>
      <c r="D21" s="146">
        <v>459</v>
      </c>
      <c r="E21" s="147">
        <f t="shared" si="0"/>
        <v>44.46896551724138</v>
      </c>
      <c r="F21" s="147">
        <f t="shared" si="5"/>
        <v>37.88505747126437</v>
      </c>
      <c r="G21" s="148">
        <f t="shared" si="1"/>
        <v>9.885057471264368</v>
      </c>
      <c r="H21" s="149">
        <v>426</v>
      </c>
      <c r="I21" s="150">
        <v>43</v>
      </c>
      <c r="J21" s="151">
        <f t="shared" si="2"/>
        <v>1269.8511393145823</v>
      </c>
      <c r="K21" s="152">
        <f t="shared" si="3"/>
        <v>210.34344025456272</v>
      </c>
      <c r="L21" s="153">
        <f t="shared" si="7"/>
        <v>45.73881665655596</v>
      </c>
      <c r="M21" s="154">
        <f t="shared" si="4"/>
        <v>10.095400911518931</v>
      </c>
    </row>
    <row r="22" spans="1:13" ht="12.75">
      <c r="A22" s="155" t="s">
        <v>91</v>
      </c>
      <c r="B22" s="144">
        <v>4</v>
      </c>
      <c r="C22" s="145">
        <f t="shared" si="6"/>
        <v>3.363395225464191</v>
      </c>
      <c r="D22" s="146">
        <v>33</v>
      </c>
      <c r="E22" s="147">
        <f t="shared" si="0"/>
        <v>3.420689655172414</v>
      </c>
      <c r="F22" s="147">
        <f t="shared" si="5"/>
        <v>2.914235190097259</v>
      </c>
      <c r="G22" s="148">
        <f t="shared" si="1"/>
        <v>0.7603890362511052</v>
      </c>
      <c r="H22" s="149">
        <v>0</v>
      </c>
      <c r="I22" s="150">
        <v>0</v>
      </c>
      <c r="J22" s="151">
        <f t="shared" si="2"/>
        <v>0</v>
      </c>
      <c r="K22" s="152">
        <f t="shared" si="3"/>
        <v>0</v>
      </c>
      <c r="L22" s="153">
        <f t="shared" si="7"/>
        <v>3.420689655172414</v>
      </c>
      <c r="M22" s="154">
        <f t="shared" si="4"/>
        <v>0.7603890362511052</v>
      </c>
    </row>
    <row r="23" spans="1:13" ht="14.25" customHeight="1">
      <c r="A23" s="155" t="s">
        <v>92</v>
      </c>
      <c r="B23" s="144">
        <v>38</v>
      </c>
      <c r="C23" s="145">
        <f t="shared" si="6"/>
        <v>31.952254641909814</v>
      </c>
      <c r="D23" s="146">
        <v>335</v>
      </c>
      <c r="E23" s="147">
        <f t="shared" si="0"/>
        <v>32.49655172413793</v>
      </c>
      <c r="F23" s="147">
        <f t="shared" si="5"/>
        <v>27.68523430592396</v>
      </c>
      <c r="G23" s="148">
        <f t="shared" si="1"/>
        <v>7.223695844385499</v>
      </c>
      <c r="H23" s="149">
        <v>2841</v>
      </c>
      <c r="I23" s="150">
        <v>284</v>
      </c>
      <c r="J23" s="151">
        <f t="shared" si="2"/>
        <v>8468.655133316264</v>
      </c>
      <c r="K23" s="152">
        <f t="shared" si="3"/>
        <v>1402.7833656413445</v>
      </c>
      <c r="L23" s="153">
        <f t="shared" si="7"/>
        <v>40.96520685745419</v>
      </c>
      <c r="M23" s="154">
        <f t="shared" si="4"/>
        <v>8.626479210026844</v>
      </c>
    </row>
    <row r="24" spans="1:13" ht="12.75">
      <c r="A24" s="155" t="s">
        <v>93</v>
      </c>
      <c r="B24" s="144">
        <v>0</v>
      </c>
      <c r="C24" s="145">
        <f t="shared" si="6"/>
        <v>0</v>
      </c>
      <c r="D24" s="146">
        <v>0</v>
      </c>
      <c r="E24" s="147">
        <f t="shared" si="0"/>
        <v>0</v>
      </c>
      <c r="F24" s="147">
        <f t="shared" si="5"/>
        <v>0</v>
      </c>
      <c r="G24" s="148">
        <f t="shared" si="1"/>
        <v>0</v>
      </c>
      <c r="H24" s="149">
        <v>487</v>
      </c>
      <c r="I24" s="150">
        <v>49</v>
      </c>
      <c r="J24" s="151">
        <f t="shared" si="2"/>
        <v>1451.6842836765297</v>
      </c>
      <c r="K24" s="152">
        <f t="shared" si="3"/>
        <v>240.46304085439448</v>
      </c>
      <c r="L24" s="153">
        <f t="shared" si="7"/>
        <v>1.4516842836765298</v>
      </c>
      <c r="M24" s="154">
        <f t="shared" si="4"/>
        <v>0.2404630408543945</v>
      </c>
    </row>
    <row r="25" spans="1:13" ht="12.75">
      <c r="A25" s="155" t="s">
        <v>94</v>
      </c>
      <c r="B25" s="144">
        <v>0</v>
      </c>
      <c r="C25" s="145">
        <f t="shared" si="6"/>
        <v>0</v>
      </c>
      <c r="D25" s="146">
        <v>0</v>
      </c>
      <c r="E25" s="147">
        <f t="shared" si="0"/>
        <v>0</v>
      </c>
      <c r="F25" s="147">
        <f t="shared" si="5"/>
        <v>0</v>
      </c>
      <c r="G25" s="148">
        <f t="shared" si="1"/>
        <v>0</v>
      </c>
      <c r="H25" s="149">
        <v>72</v>
      </c>
      <c r="I25" s="150">
        <v>7</v>
      </c>
      <c r="J25" s="151">
        <f t="shared" si="2"/>
        <v>214.62272777147874</v>
      </c>
      <c r="K25" s="152">
        <f t="shared" si="3"/>
        <v>35.55100398668666</v>
      </c>
      <c r="L25" s="153">
        <f t="shared" si="7"/>
        <v>0.21462272777147873</v>
      </c>
      <c r="M25" s="154">
        <f t="shared" si="4"/>
        <v>0.03555100398668666</v>
      </c>
    </row>
    <row r="26" spans="1:13" ht="12.75">
      <c r="A26" s="155" t="s">
        <v>95</v>
      </c>
      <c r="B26" s="144">
        <v>136</v>
      </c>
      <c r="C26" s="145">
        <f t="shared" si="6"/>
        <v>114.35543766578249</v>
      </c>
      <c r="D26" s="146">
        <v>1202</v>
      </c>
      <c r="E26" s="147">
        <f t="shared" si="0"/>
        <v>116.30344827586207</v>
      </c>
      <c r="F26" s="147">
        <f t="shared" si="5"/>
        <v>99.0839964633068</v>
      </c>
      <c r="G26" s="148">
        <f t="shared" si="1"/>
        <v>25.853227232537577</v>
      </c>
      <c r="H26" s="149">
        <v>7980</v>
      </c>
      <c r="I26" s="150">
        <v>798</v>
      </c>
      <c r="J26" s="151">
        <f t="shared" si="2"/>
        <v>23787.352328005556</v>
      </c>
      <c r="K26" s="152">
        <f t="shared" si="3"/>
        <v>3940.2362751911046</v>
      </c>
      <c r="L26" s="153">
        <v>139.8</v>
      </c>
      <c r="M26" s="154">
        <f t="shared" si="4"/>
        <v>29.79346350772868</v>
      </c>
    </row>
    <row r="27" spans="1:13" ht="12.75">
      <c r="A27" s="155" t="s">
        <v>96</v>
      </c>
      <c r="B27" s="144">
        <v>22</v>
      </c>
      <c r="C27" s="145">
        <f t="shared" si="6"/>
        <v>18.49867374005305</v>
      </c>
      <c r="D27" s="146">
        <v>193</v>
      </c>
      <c r="E27" s="147">
        <f t="shared" si="0"/>
        <v>18.81379310344828</v>
      </c>
      <c r="F27" s="147">
        <f t="shared" si="5"/>
        <v>16.028293545534925</v>
      </c>
      <c r="G27" s="148">
        <f t="shared" si="1"/>
        <v>4.182139699381079</v>
      </c>
      <c r="H27" s="149">
        <v>80</v>
      </c>
      <c r="I27" s="150">
        <v>8</v>
      </c>
      <c r="J27" s="151">
        <f t="shared" si="2"/>
        <v>238.46969752386528</v>
      </c>
      <c r="K27" s="152">
        <f t="shared" si="3"/>
        <v>39.50111554076296</v>
      </c>
      <c r="L27" s="153">
        <f t="shared" si="7"/>
        <v>19.052262800972144</v>
      </c>
      <c r="M27" s="154">
        <f t="shared" si="4"/>
        <v>4.221640814921842</v>
      </c>
    </row>
    <row r="28" spans="1:13" ht="12.75">
      <c r="A28" s="155" t="s">
        <v>97</v>
      </c>
      <c r="B28" s="144">
        <v>0</v>
      </c>
      <c r="C28" s="145">
        <f t="shared" si="6"/>
        <v>0</v>
      </c>
      <c r="D28" s="146">
        <v>0</v>
      </c>
      <c r="E28" s="147">
        <f t="shared" si="0"/>
        <v>0</v>
      </c>
      <c r="F28" s="147">
        <f t="shared" si="5"/>
        <v>0</v>
      </c>
      <c r="G28" s="148">
        <f t="shared" si="1"/>
        <v>0</v>
      </c>
      <c r="H28" s="149">
        <v>148</v>
      </c>
      <c r="I28" s="150">
        <v>15</v>
      </c>
      <c r="J28" s="151">
        <f t="shared" si="2"/>
        <v>441.1689404191507</v>
      </c>
      <c r="K28" s="152">
        <f t="shared" si="3"/>
        <v>73.07706375041147</v>
      </c>
      <c r="L28" s="153">
        <f t="shared" si="7"/>
        <v>0.4411689404191507</v>
      </c>
      <c r="M28" s="154">
        <f t="shared" si="4"/>
        <v>0.07307706375041147</v>
      </c>
    </row>
    <row r="29" spans="1:13" ht="12.75">
      <c r="A29" s="156" t="s">
        <v>98</v>
      </c>
      <c r="B29" s="144">
        <v>0</v>
      </c>
      <c r="C29" s="145">
        <f t="shared" si="6"/>
        <v>0</v>
      </c>
      <c r="D29" s="146">
        <v>0</v>
      </c>
      <c r="E29" s="147">
        <f t="shared" si="0"/>
        <v>0</v>
      </c>
      <c r="F29" s="147">
        <f t="shared" si="5"/>
        <v>0</v>
      </c>
      <c r="G29" s="148">
        <f t="shared" si="1"/>
        <v>0</v>
      </c>
      <c r="H29" s="149">
        <v>690</v>
      </c>
      <c r="I29" s="150">
        <v>69</v>
      </c>
      <c r="J29" s="151">
        <f t="shared" si="2"/>
        <v>2056.8011411433376</v>
      </c>
      <c r="K29" s="152">
        <f t="shared" si="3"/>
        <v>340.6971215390805</v>
      </c>
      <c r="L29" s="153">
        <f t="shared" si="7"/>
        <v>2.0568011411433376</v>
      </c>
      <c r="M29" s="154">
        <f t="shared" si="4"/>
        <v>0.3406971215390805</v>
      </c>
    </row>
    <row r="30" spans="1:13" s="169" customFormat="1" ht="15.75" thickBot="1">
      <c r="A30" s="157" t="s">
        <v>99</v>
      </c>
      <c r="B30" s="158">
        <f>SUM(B7:B29)</f>
        <v>1131</v>
      </c>
      <c r="C30" s="159">
        <f>SUM(C7:C29)</f>
        <v>951</v>
      </c>
      <c r="D30" s="160">
        <f>SUM(D7:D29)</f>
        <v>10009</v>
      </c>
      <c r="E30" s="161">
        <f aca="true" t="shared" si="8" ref="E30:M30">SUM(E7:E29)</f>
        <v>967.1999999999999</v>
      </c>
      <c r="F30" s="161">
        <f t="shared" si="8"/>
        <v>824</v>
      </c>
      <c r="G30" s="162">
        <f t="shared" si="8"/>
        <v>215</v>
      </c>
      <c r="H30" s="163">
        <f>SUM(H7:H29)</f>
        <v>27341</v>
      </c>
      <c r="I30" s="164">
        <f>SUM(I7:I29)</f>
        <v>2735</v>
      </c>
      <c r="J30" s="165">
        <f t="shared" si="8"/>
        <v>81499.99999999999</v>
      </c>
      <c r="K30" s="166">
        <f t="shared" si="8"/>
        <v>13499.999999999998</v>
      </c>
      <c r="L30" s="167">
        <f t="shared" si="8"/>
        <v>1048.6816714571648</v>
      </c>
      <c r="M30" s="168">
        <f t="shared" si="8"/>
        <v>228.5</v>
      </c>
    </row>
    <row r="31" spans="11:12" ht="12.75">
      <c r="K31" s="115" t="s">
        <v>100</v>
      </c>
      <c r="L31" s="171">
        <v>9.5</v>
      </c>
    </row>
    <row r="32" spans="11:12" ht="15">
      <c r="K32" s="115" t="s">
        <v>101</v>
      </c>
      <c r="L32" s="172">
        <f>SUM(L30:L31)</f>
        <v>1058.1816714571648</v>
      </c>
    </row>
    <row r="33" spans="11:13" ht="12">
      <c r="K33" s="173" t="s">
        <v>102</v>
      </c>
      <c r="L33" s="173"/>
      <c r="M33" s="174">
        <f>G30+K30/1000</f>
        <v>228.5</v>
      </c>
    </row>
    <row r="34" spans="11:13" ht="12">
      <c r="K34" s="175" t="s">
        <v>103</v>
      </c>
      <c r="L34" s="175"/>
      <c r="M34" s="176">
        <v>9.5</v>
      </c>
    </row>
    <row r="35" spans="11:13" ht="12.75" thickBot="1">
      <c r="K35" s="177" t="s">
        <v>104</v>
      </c>
      <c r="L35" s="177"/>
      <c r="M35" s="178">
        <f>SUM(M33:M34)</f>
        <v>238</v>
      </c>
    </row>
    <row r="44" ht="12.75">
      <c r="L44" s="171" t="s">
        <v>105</v>
      </c>
    </row>
  </sheetData>
  <sheetProtection/>
  <mergeCells count="2">
    <mergeCell ref="B5:D5"/>
    <mergeCell ref="H5:I5"/>
  </mergeCells>
  <printOptions/>
  <pageMargins left="0.75" right="0.19" top="0.45" bottom="0.58" header="0" footer="0"/>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C28" sqref="C28"/>
    </sheetView>
  </sheetViews>
  <sheetFormatPr defaultColWidth="9.140625" defaultRowHeight="12.75"/>
  <cols>
    <col min="1" max="1" width="25.140625" style="0" customWidth="1"/>
    <col min="2" max="2" width="15.421875" style="0" customWidth="1"/>
    <col min="3" max="3" width="15.57421875" style="0" customWidth="1"/>
    <col min="4" max="4" width="15.421875" style="0" customWidth="1"/>
    <col min="5" max="5" width="15.57421875" style="0" customWidth="1"/>
    <col min="6" max="6" width="15.421875" style="0" customWidth="1"/>
  </cols>
  <sheetData>
    <row r="1" ht="18">
      <c r="A1" s="181" t="s">
        <v>135</v>
      </c>
    </row>
    <row r="2" ht="14.25">
      <c r="A2" s="204" t="s">
        <v>148</v>
      </c>
    </row>
    <row r="3" spans="1:7" ht="12.75" customHeight="1">
      <c r="A3" s="221"/>
      <c r="B3" s="221"/>
      <c r="C3" s="221"/>
      <c r="D3" s="221"/>
      <c r="E3" s="221"/>
      <c r="F3" s="221"/>
      <c r="G3" s="221"/>
    </row>
    <row r="4" spans="1:7" ht="44.25" customHeight="1">
      <c r="A4" s="186" t="s">
        <v>113</v>
      </c>
      <c r="B4" s="187" t="s">
        <v>136</v>
      </c>
      <c r="C4" s="188" t="s">
        <v>149</v>
      </c>
      <c r="D4" s="189" t="s">
        <v>137</v>
      </c>
      <c r="E4" s="185"/>
      <c r="F4" s="185"/>
      <c r="G4" s="185"/>
    </row>
    <row r="5" spans="1:7" ht="12.75" customHeight="1">
      <c r="A5" s="190" t="s">
        <v>86</v>
      </c>
      <c r="B5" s="191">
        <v>91100000</v>
      </c>
      <c r="C5" s="192">
        <v>98600000</v>
      </c>
      <c r="D5" s="192">
        <v>125</v>
      </c>
      <c r="E5" s="185"/>
      <c r="F5" s="185"/>
      <c r="G5" s="185"/>
    </row>
    <row r="6" spans="1:7" ht="12.75" customHeight="1">
      <c r="A6" s="193" t="s">
        <v>114</v>
      </c>
      <c r="B6" s="194">
        <v>12400000</v>
      </c>
      <c r="C6" s="195">
        <v>26900000</v>
      </c>
      <c r="D6" s="196">
        <v>17</v>
      </c>
      <c r="E6" s="185"/>
      <c r="F6" s="185"/>
      <c r="G6" s="185"/>
    </row>
    <row r="7" spans="1:7" ht="12.75" customHeight="1">
      <c r="A7" s="193" t="s">
        <v>115</v>
      </c>
      <c r="B7" s="194">
        <v>35700000</v>
      </c>
      <c r="C7" s="195">
        <v>56700000</v>
      </c>
      <c r="D7" s="196">
        <v>49</v>
      </c>
      <c r="E7" s="185"/>
      <c r="F7" s="185"/>
      <c r="G7" s="185"/>
    </row>
    <row r="8" spans="1:7" ht="12.75" customHeight="1">
      <c r="A8" s="193" t="s">
        <v>116</v>
      </c>
      <c r="B8" s="194">
        <v>4400000</v>
      </c>
      <c r="C8" s="195">
        <v>4400000</v>
      </c>
      <c r="D8" s="196">
        <v>6</v>
      </c>
      <c r="E8" s="185"/>
      <c r="F8" s="185"/>
      <c r="G8" s="185"/>
    </row>
    <row r="9" spans="1:7" ht="12.75" customHeight="1">
      <c r="A9" s="193" t="s">
        <v>117</v>
      </c>
      <c r="B9" s="194">
        <v>37900000</v>
      </c>
      <c r="C9" s="195">
        <v>38900000</v>
      </c>
      <c r="D9" s="196">
        <v>52</v>
      </c>
      <c r="E9" s="185"/>
      <c r="F9" s="185"/>
      <c r="G9" s="185"/>
    </row>
    <row r="10" spans="1:7" ht="12.75" customHeight="1">
      <c r="A10" s="193" t="s">
        <v>118</v>
      </c>
      <c r="B10" s="194">
        <v>302400000</v>
      </c>
      <c r="C10" s="195">
        <v>308400000</v>
      </c>
      <c r="D10" s="196">
        <v>415</v>
      </c>
      <c r="E10" s="185"/>
      <c r="F10" s="185"/>
      <c r="G10" s="185"/>
    </row>
    <row r="11" spans="1:7" ht="12.75" customHeight="1">
      <c r="A11" s="193" t="s">
        <v>119</v>
      </c>
      <c r="B11" s="194">
        <v>28400000</v>
      </c>
      <c r="C11" s="195">
        <v>25900000</v>
      </c>
      <c r="D11" s="196">
        <v>39</v>
      </c>
      <c r="E11" s="185"/>
      <c r="F11" s="185"/>
      <c r="G11" s="185"/>
    </row>
    <row r="12" spans="1:7" ht="12.75" customHeight="1">
      <c r="A12" s="193" t="s">
        <v>120</v>
      </c>
      <c r="B12" s="194">
        <v>29100000</v>
      </c>
      <c r="C12" s="195">
        <v>35100000</v>
      </c>
      <c r="D12" s="196">
        <v>40</v>
      </c>
      <c r="E12" s="185"/>
      <c r="F12" s="185"/>
      <c r="G12" s="185"/>
    </row>
    <row r="13" spans="1:7" ht="12.75" customHeight="1">
      <c r="A13" s="193" t="s">
        <v>121</v>
      </c>
      <c r="B13" s="194">
        <v>66300000</v>
      </c>
      <c r="C13" s="195">
        <v>55300000</v>
      </c>
      <c r="D13" s="196">
        <v>91</v>
      </c>
      <c r="E13" s="185"/>
      <c r="F13" s="185"/>
      <c r="G13" s="185"/>
    </row>
    <row r="14" spans="1:7" ht="12.75" customHeight="1">
      <c r="A14" s="193" t="s">
        <v>122</v>
      </c>
      <c r="B14" s="194">
        <v>50300000</v>
      </c>
      <c r="C14" s="195">
        <v>41800000</v>
      </c>
      <c r="D14" s="196">
        <v>69</v>
      </c>
      <c r="E14" s="185"/>
      <c r="F14" s="185"/>
      <c r="G14" s="185"/>
    </row>
    <row r="15" spans="1:7" ht="12.75" customHeight="1">
      <c r="A15" s="193" t="s">
        <v>123</v>
      </c>
      <c r="B15" s="194">
        <v>20400000</v>
      </c>
      <c r="C15" s="195">
        <v>20400000</v>
      </c>
      <c r="D15" s="196">
        <v>28</v>
      </c>
      <c r="E15" s="185"/>
      <c r="F15" s="185"/>
      <c r="G15" s="185"/>
    </row>
    <row r="16" spans="1:7" ht="12.75" customHeight="1">
      <c r="A16" s="193" t="s">
        <v>124</v>
      </c>
      <c r="B16" s="194">
        <v>2900000</v>
      </c>
      <c r="C16" s="195">
        <v>3900000</v>
      </c>
      <c r="D16" s="196">
        <v>4</v>
      </c>
      <c r="E16" s="185"/>
      <c r="F16" s="185"/>
      <c r="G16" s="185"/>
    </row>
    <row r="17" spans="1:5" ht="14.25">
      <c r="A17" s="193" t="s">
        <v>125</v>
      </c>
      <c r="B17" s="194">
        <v>27700000</v>
      </c>
      <c r="C17" s="195">
        <v>20700000</v>
      </c>
      <c r="D17" s="196">
        <v>38</v>
      </c>
      <c r="E17" s="211"/>
    </row>
    <row r="18" spans="1:6" ht="12.75" customHeight="1">
      <c r="A18" s="193" t="s">
        <v>126</v>
      </c>
      <c r="B18" s="194">
        <v>99100000</v>
      </c>
      <c r="C18" s="195">
        <v>77100000</v>
      </c>
      <c r="D18" s="196">
        <v>136</v>
      </c>
      <c r="E18" s="199"/>
      <c r="F18" s="199"/>
    </row>
    <row r="19" spans="1:6" ht="14.25">
      <c r="A19" s="193" t="s">
        <v>127</v>
      </c>
      <c r="B19" s="194">
        <v>16000000</v>
      </c>
      <c r="C19" s="195">
        <v>10000000</v>
      </c>
      <c r="D19" s="196">
        <v>22</v>
      </c>
      <c r="E19" s="209"/>
      <c r="F19" s="202"/>
    </row>
    <row r="20" spans="1:6" ht="14.25">
      <c r="A20" s="193" t="s">
        <v>7</v>
      </c>
      <c r="B20" s="197">
        <v>824100000</v>
      </c>
      <c r="C20" s="210">
        <v>824100000</v>
      </c>
      <c r="D20" s="198">
        <v>1131</v>
      </c>
      <c r="E20" s="200"/>
      <c r="F20" s="202"/>
    </row>
    <row r="21" spans="1:6" ht="27" customHeight="1">
      <c r="A21" s="205" t="s">
        <v>138</v>
      </c>
      <c r="E21" s="201"/>
      <c r="F21" s="203"/>
    </row>
    <row r="22" spans="1:7" ht="68.25" customHeight="1">
      <c r="A22" s="222" t="s">
        <v>139</v>
      </c>
      <c r="B22" s="222"/>
      <c r="C22" s="222"/>
      <c r="D22" s="222"/>
      <c r="E22" s="222"/>
      <c r="F22" s="222"/>
      <c r="G22" s="222"/>
    </row>
    <row r="23" spans="1:7" ht="57.75" customHeight="1">
      <c r="A23" s="220" t="s">
        <v>140</v>
      </c>
      <c r="B23" s="220"/>
      <c r="C23" s="220"/>
      <c r="D23" s="220"/>
      <c r="E23" s="220"/>
      <c r="F23" s="220"/>
      <c r="G23" s="220"/>
    </row>
    <row r="24" spans="1:7" ht="55.5" customHeight="1">
      <c r="A24" s="220" t="s">
        <v>141</v>
      </c>
      <c r="B24" s="220"/>
      <c r="C24" s="220"/>
      <c r="D24" s="220"/>
      <c r="E24" s="220"/>
      <c r="F24" s="220"/>
      <c r="G24" s="220"/>
    </row>
    <row r="25" spans="1:7" ht="101.25" customHeight="1">
      <c r="A25" s="220" t="s">
        <v>150</v>
      </c>
      <c r="B25" s="220"/>
      <c r="C25" s="220"/>
      <c r="D25" s="220"/>
      <c r="E25" s="220"/>
      <c r="F25" s="220"/>
      <c r="G25" s="220"/>
    </row>
  </sheetData>
  <sheetProtection/>
  <mergeCells count="5">
    <mergeCell ref="A24:G24"/>
    <mergeCell ref="A25:G25"/>
    <mergeCell ref="A3:G3"/>
    <mergeCell ref="A22:G22"/>
    <mergeCell ref="A23:G23"/>
  </mergeCells>
  <printOptions/>
  <pageMargins left="0.7" right="0.7" top="0.75" bottom="0.75" header="0.3" footer="0.3"/>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Niels Erik Vedel</cp:lastModifiedBy>
  <cp:lastPrinted>2015-10-02T11:27:26Z</cp:lastPrinted>
  <dcterms:created xsi:type="dcterms:W3CDTF">2010-04-19T11:21:39Z</dcterms:created>
  <dcterms:modified xsi:type="dcterms:W3CDTF">2018-07-06T07:09:02Z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